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p-4-3-11-mdm\AWPB\2020-21\West Bengal\New_AWPB_Plans\"/>
    </mc:Choice>
  </mc:AlternateContent>
  <xr:revisionPtr revIDLastSave="0" documentId="13_ncr:1_{0D67DC55-3853-4952-B4EB-959D02527424}" xr6:coauthVersionLast="45" xr6:coauthVersionMax="45" xr10:uidLastSave="{00000000-0000-0000-0000-000000000000}"/>
  <bookViews>
    <workbookView xWindow="-120" yWindow="-120" windowWidth="20730" windowHeight="11160" tabRatio="928" firstSheet="64" activeTab="67" xr2:uid="{00000000-000D-0000-FFFF-FFFF00000000}"/>
  </bookViews>
  <sheets>
    <sheet name="First-Page" sheetId="212" r:id="rId1"/>
    <sheet name="Contents" sheetId="213" r:id="rId2"/>
    <sheet name="Sheet1" sheetId="214" r:id="rId3"/>
    <sheet name="AT-1-Gen_Info " sheetId="56" r:id="rId4"/>
    <sheet name="AT-2-S1 BUDGET " sheetId="221" r:id="rId5"/>
    <sheet name="AT_2A_fundflow" sheetId="219" r:id="rId6"/>
    <sheet name="AT-2B_DBT " sheetId="228" r:id="rId7"/>
    <sheet name="AT-3 " sheetId="199" r:id="rId8"/>
    <sheet name="AT3A_cvrg(Insti)_PY " sheetId="200" r:id="rId9"/>
    <sheet name="AT3B_cvrg(Insti)_UPY  " sheetId="201" r:id="rId10"/>
    <sheet name="AT3C_cvrg(Insti)_UPY  " sheetId="202" r:id="rId11"/>
    <sheet name="enrolment vs availed_PY " sheetId="203" r:id="rId12"/>
    <sheet name="enrolment vs availed_UPY " sheetId="204" r:id="rId13"/>
    <sheet name="AT-4B " sheetId="205" r:id="rId14"/>
    <sheet name="T5_PLAN_vs_PRFM " sheetId="206" r:id="rId15"/>
    <sheet name="T5A_PLAN_vs_PRFM  " sheetId="207" r:id="rId16"/>
    <sheet name="T5B_PLAN_vs_PRFM  " sheetId="208" r:id="rId17"/>
    <sheet name="T5C_Drought_PLAN_vs_PRFM  " sheetId="209" r:id="rId18"/>
    <sheet name="T5D_Drought_PLAN_vs_PRFM  " sheetId="210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" sheetId="229" r:id="rId30"/>
    <sheet name="AT-10B" sheetId="230" r:id="rId31"/>
    <sheet name="AT-10 C" sheetId="231" r:id="rId32"/>
    <sheet name="AT-10D" sheetId="232" r:id="rId33"/>
    <sheet name="AT-10 E" sheetId="233" r:id="rId34"/>
    <sheet name="AT-10 F " sheetId="234" r:id="rId35"/>
    <sheet name="AT11_KS Year wise " sheetId="165" r:id="rId36"/>
    <sheet name="AT11A_KS-District wise " sheetId="166" r:id="rId37"/>
    <sheet name="AT12_KD-New " sheetId="167" r:id="rId38"/>
    <sheet name="AT12A_KD-Replacement " sheetId="168" r:id="rId39"/>
    <sheet name="Mode of cooking - 13" sheetId="235" r:id="rId40"/>
    <sheet name="AT-14" sheetId="236" r:id="rId41"/>
    <sheet name="AT-14 A" sheetId="237" r:id="rId42"/>
    <sheet name="AT-15" sheetId="238" r:id="rId43"/>
    <sheet name="AT-16" sheetId="239" r:id="rId44"/>
    <sheet name="AT_17_Coverage-RBSK" sheetId="240" r:id="rId45"/>
    <sheet name="AT18_Details_Community  " sheetId="222" r:id="rId46"/>
    <sheet name="AT_19_Impl_Agency " sheetId="223" r:id="rId47"/>
    <sheet name="AT_20_CentralCookingagency  " sheetId="224" r:id="rId48"/>
    <sheet name="NGO Name " sheetId="225" r:id="rId49"/>
    <sheet name="AT-21 " sheetId="226" r:id="rId50"/>
    <sheet name="AT-22 " sheetId="227" r:id="rId51"/>
    <sheet name="AT-23 MIS" sheetId="101" r:id="rId52"/>
    <sheet name="AT-23A _AMS" sheetId="241" r:id="rId53"/>
    <sheet name="AT-24" sheetId="242" r:id="rId54"/>
    <sheet name="AT-25" sheetId="243" r:id="rId55"/>
    <sheet name="Sheet1 " sheetId="137" r:id="rId56"/>
    <sheet name="AT26_NoWD " sheetId="163" r:id="rId57"/>
    <sheet name="AT26A_NoWD " sheetId="164" r:id="rId58"/>
    <sheet name="AT27_Req_FG_CA_Pry" sheetId="29" r:id="rId59"/>
    <sheet name="AT27A_Req_FG_CA_U Pry " sheetId="144" r:id="rId60"/>
    <sheet name="AT27B_Req_FG_CA_N CLP" sheetId="145" r:id="rId61"/>
    <sheet name="AT27C_Req_FG_Drought -Pry " sheetId="146" r:id="rId62"/>
    <sheet name="AT27D_Req_FG_Drought -UPry " sheetId="147" r:id="rId63"/>
    <sheet name="AT_28_RqmtKitchen" sheetId="161" r:id="rId64"/>
    <sheet name="AT-28A_RqmtPlinthArea" sheetId="162" r:id="rId65"/>
    <sheet name="AT-28B_Kitchen repair" sheetId="158" r:id="rId66"/>
    <sheet name="AT29_Replacement KD " sheetId="159" r:id="rId67"/>
    <sheet name="AT29_A_Replacement KD" sheetId="160" r:id="rId68"/>
    <sheet name="AT-30_Coook-cum-Helper" sheetId="65" r:id="rId69"/>
    <sheet name="AT_31_Budget_provision   (2 (3)" sheetId="246" r:id="rId70"/>
    <sheet name="AT32_Drought Pry Util" sheetId="148" r:id="rId71"/>
    <sheet name="AT-32A Drought UPry Util" sheetId="149" r:id="rId72"/>
    <sheet name="Separate MME Plan" sheetId="197" r:id="rId73"/>
    <sheet name="Dining Hall" sheetId="153" r:id="rId74"/>
    <sheet name="Hygiene" sheetId="244" r:id="rId75"/>
  </sheets>
  <definedNames>
    <definedName name="OLE_LINK1" localSheetId="48">'NGO Name '!$C$70</definedName>
    <definedName name="_xlnm.Print_Area" localSheetId="44">'AT_17_Coverage-RBSK'!$A$1:$L$42</definedName>
    <definedName name="_xlnm.Print_Area" localSheetId="46">'AT_19_Impl_Agency '!$A$1:$J$49</definedName>
    <definedName name="_xlnm.Print_Area" localSheetId="47">'AT_20_CentralCookingagency  '!$A$1:$M$43</definedName>
    <definedName name="_xlnm.Print_Area" localSheetId="63">AT_28_RqmtKitchen!$A$1:$R$43</definedName>
    <definedName name="_xlnm.Print_Area" localSheetId="5">AT_2A_fundflow!$A$1:$V$25</definedName>
    <definedName name="_xlnm.Print_Area" localSheetId="69">'AT_31_Budget_provision   (2 (3)'!$A$1:$Y$34</definedName>
    <definedName name="_xlnm.Print_Area" localSheetId="31">'AT-10 C'!$A$1:$J$40</definedName>
    <definedName name="_xlnm.Print_Area" localSheetId="33">'AT-10 E'!$A$1:$H$41</definedName>
    <definedName name="_xlnm.Print_Area" localSheetId="34">'AT-10 F '!$A$1:$H$40</definedName>
    <definedName name="_xlnm.Print_Area" localSheetId="28">AT10_MME!$A$1:$H$32</definedName>
    <definedName name="_xlnm.Print_Area" localSheetId="29">AT10A!$A$1:$E$43</definedName>
    <definedName name="_xlnm.Print_Area" localSheetId="30">'AT-10B'!$A$1:$J$42</definedName>
    <definedName name="_xlnm.Print_Area" localSheetId="35">'AT11_KS Year wise '!$A$1:$K$37</definedName>
    <definedName name="_xlnm.Print_Area" localSheetId="36">'AT11A_KS-District wise '!$A$1:$K$49</definedName>
    <definedName name="_xlnm.Print_Area" localSheetId="37">'AT12_KD-New '!$A$1:$K$44</definedName>
    <definedName name="_xlnm.Print_Area" localSheetId="38">'AT12A_KD-Replacement '!$A$1:$K$47</definedName>
    <definedName name="_xlnm.Print_Area" localSheetId="40">'AT-14'!$A$1:$N$40</definedName>
    <definedName name="_xlnm.Print_Area" localSheetId="41">'AT-14 A'!$A$1:$H$20</definedName>
    <definedName name="_xlnm.Print_Area" localSheetId="42">'AT-15'!$A$1:$L$40</definedName>
    <definedName name="_xlnm.Print_Area" localSheetId="43">'AT-16'!$A$1:$K$40</definedName>
    <definedName name="_xlnm.Print_Area" localSheetId="45">'AT18_Details_Community  '!$A$1:$F$43</definedName>
    <definedName name="_xlnm.Print_Area" localSheetId="3">'AT-1-Gen_Info '!$A$1:$V$57</definedName>
    <definedName name="_xlnm.Print_Area" localSheetId="53">'AT-24'!$A$1:$M$41</definedName>
    <definedName name="_xlnm.Print_Area" localSheetId="54">'AT-25'!$A$1:$F$45</definedName>
    <definedName name="_xlnm.Print_Area" localSheetId="56">'AT26_NoWD '!$A$1:$L$31</definedName>
    <definedName name="_xlnm.Print_Area" localSheetId="57">'AT26A_NoWD '!$A$1:$K$32</definedName>
    <definedName name="_xlnm.Print_Area" localSheetId="58">AT27_Req_FG_CA_Pry!$A$1:$T$45</definedName>
    <definedName name="_xlnm.Print_Area" localSheetId="59">'AT27A_Req_FG_CA_U Pry '!$A$1:$T$45</definedName>
    <definedName name="_xlnm.Print_Area" localSheetId="60">'AT27B_Req_FG_CA_N CLP'!$A$1:$P$45</definedName>
    <definedName name="_xlnm.Print_Area" localSheetId="61">'AT27C_Req_FG_Drought -Pry '!$A$1:$P$45</definedName>
    <definedName name="_xlnm.Print_Area" localSheetId="62">'AT27D_Req_FG_Drought -UPry '!$A$1:$P$46</definedName>
    <definedName name="_xlnm.Print_Area" localSheetId="64">'AT-28A_RqmtPlinthArea'!$A$1:$S$42</definedName>
    <definedName name="_xlnm.Print_Area" localSheetId="65">'AT-28B_Kitchen repair'!$A$1:$G$46</definedName>
    <definedName name="_xlnm.Print_Area" localSheetId="67">'AT29_A_Replacement KD'!$A$1:$V$46</definedName>
    <definedName name="_xlnm.Print_Area" localSheetId="66">'AT29_Replacement KD '!$A$1:$V$41</definedName>
    <definedName name="_xlnm.Print_Area" localSheetId="6">'AT-2B_DBT '!$A$1:$L$34</definedName>
    <definedName name="_xlnm.Print_Area" localSheetId="4">'AT-2-S1 BUDGET '!$A$1:$V$28</definedName>
    <definedName name="_xlnm.Print_Area" localSheetId="7">'AT-3 '!$A$1:$H$41</definedName>
    <definedName name="_xlnm.Print_Area" localSheetId="68">'AT-30_Coook-cum-Helper'!$A$1:$L$43</definedName>
    <definedName name="_xlnm.Print_Area" localSheetId="70">'AT32_Drought Pry Util'!$A$1:$J$43</definedName>
    <definedName name="_xlnm.Print_Area" localSheetId="71">'AT-32A Drought UPry Util'!$A$1:$J$43</definedName>
    <definedName name="_xlnm.Print_Area" localSheetId="8">'AT3A_cvrg(Insti)_PY '!$A$1:$N$49</definedName>
    <definedName name="_xlnm.Print_Area" localSheetId="9">'AT3B_cvrg(Insti)_UPY  '!$A$1:$N$47</definedName>
    <definedName name="_xlnm.Print_Area" localSheetId="10">'AT3C_cvrg(Insti)_UPY  '!$A$1:$N$47</definedName>
    <definedName name="_xlnm.Print_Area" localSheetId="13">'AT-4B '!$A$1:$G$39</definedName>
    <definedName name="_xlnm.Print_Area" localSheetId="25">'AT-8_Hon_CCH_Pry'!$A$1:$AA$45</definedName>
    <definedName name="_xlnm.Print_Area" localSheetId="26">'AT-8A_Hon_CCH_UPry'!$A$1:$AA$45</definedName>
    <definedName name="_xlnm.Print_Area" localSheetId="27">AT9_TA!$A$1:$I$43</definedName>
    <definedName name="_xlnm.Print_Area" localSheetId="1">Contents!$A$1:$C$69</definedName>
    <definedName name="_xlnm.Print_Area" localSheetId="11">'enrolment vs availed_PY '!$A$1:$Q$48</definedName>
    <definedName name="_xlnm.Print_Area" localSheetId="12">'enrolment vs availed_UPY '!$A$1:$Q$48</definedName>
    <definedName name="_xlnm.Print_Area" localSheetId="39">'Mode of cooking - 13'!$A$1:$H$41</definedName>
    <definedName name="_xlnm.Print_Area" localSheetId="72">'Separate MME Plan'!$A$1:$J$28</definedName>
    <definedName name="_xlnm.Print_Area" localSheetId="2">Sheet1!$A$1:$J$24</definedName>
    <definedName name="_xlnm.Print_Area" localSheetId="55">'Sheet1 '!$A$1:$J$24</definedName>
    <definedName name="_xlnm.Print_Area" localSheetId="14">'T5_PLAN_vs_PRFM '!$A$1:$J$45</definedName>
    <definedName name="_xlnm.Print_Area" localSheetId="15">'T5A_PLAN_vs_PRFM  '!$A$1:$J$43</definedName>
    <definedName name="_xlnm.Print_Area" localSheetId="16">'T5B_PLAN_vs_PRFM  '!$A$1:$J$43</definedName>
    <definedName name="_xlnm.Print_Area" localSheetId="17">'T5C_Drought_PLAN_vs_PRFM  '!$A$1:$J$43</definedName>
    <definedName name="_xlnm.Print_Area" localSheetId="18">'T5D_Drought_PLAN_vs_PRFM  '!$A$1:$J$43</definedName>
    <definedName name="_xlnm.Print_Area" localSheetId="19">T6_FG_py_Utlsn!$A$1:$L$46</definedName>
    <definedName name="_xlnm.Print_Area" localSheetId="20">'T6A_FG_Upy_Utlsn '!$A$1:$L$46</definedName>
    <definedName name="_xlnm.Print_Area" localSheetId="21">T6B_Pay_FG_FCI_Pry!$A$1:$M$47</definedName>
    <definedName name="_xlnm.Print_Area" localSheetId="22">T6C_Coarse_Grain!$A$1:$L$44</definedName>
    <definedName name="_xlnm.Print_Area" localSheetId="23">T7_CC_PY_Utlsn!$A$1:$Q$47</definedName>
    <definedName name="_xlnm.Print_Area" localSheetId="24">'T7ACC_UPY_Utlsn '!$A$1:$Q$45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60" l="1"/>
  <c r="J50" i="160"/>
  <c r="K50" i="160"/>
  <c r="J51" i="160"/>
  <c r="K51" i="160"/>
  <c r="J52" i="160"/>
  <c r="K52" i="160"/>
  <c r="J53" i="160"/>
  <c r="K53" i="160"/>
  <c r="K49" i="160"/>
  <c r="J49" i="160"/>
  <c r="L53" i="160"/>
  <c r="L50" i="160"/>
  <c r="L51" i="160"/>
  <c r="L52" i="160"/>
  <c r="L49" i="160"/>
  <c r="I41" i="200"/>
  <c r="I39" i="200"/>
  <c r="I38" i="200"/>
  <c r="E42" i="88" l="1"/>
  <c r="E41" i="88"/>
  <c r="F27" i="246" l="1"/>
  <c r="F15" i="246"/>
  <c r="J15" i="246"/>
  <c r="K15" i="246"/>
  <c r="L15" i="246"/>
  <c r="L24" i="246" s="1"/>
  <c r="P15" i="246"/>
  <c r="T15" i="246"/>
  <c r="U15" i="246"/>
  <c r="V15" i="246"/>
  <c r="Y15" i="246" s="1"/>
  <c r="W15" i="246"/>
  <c r="X15" i="246"/>
  <c r="F16" i="246"/>
  <c r="G16" i="246"/>
  <c r="H16" i="246"/>
  <c r="I16" i="246"/>
  <c r="M16" i="246"/>
  <c r="M24" i="246" s="1"/>
  <c r="N16" i="246"/>
  <c r="N24" i="246" s="1"/>
  <c r="O16" i="246"/>
  <c r="Q16" i="246"/>
  <c r="Q24" i="246" s="1"/>
  <c r="R16" i="246"/>
  <c r="R24" i="246" s="1"/>
  <c r="S16" i="246"/>
  <c r="W16" i="246"/>
  <c r="X16" i="246"/>
  <c r="Y16" i="246"/>
  <c r="F17" i="246"/>
  <c r="J17" i="246"/>
  <c r="K17" i="246"/>
  <c r="L17" i="246"/>
  <c r="P17" i="246"/>
  <c r="T17" i="246"/>
  <c r="W17" i="246" s="1"/>
  <c r="W24" i="246" s="1"/>
  <c r="U17" i="246"/>
  <c r="X17" i="246" s="1"/>
  <c r="V17" i="246"/>
  <c r="V24" i="246" s="1"/>
  <c r="F18" i="246"/>
  <c r="J18" i="246"/>
  <c r="K18" i="246"/>
  <c r="L18" i="246"/>
  <c r="P18" i="246"/>
  <c r="T18" i="246"/>
  <c r="U18" i="246"/>
  <c r="V18" i="246"/>
  <c r="Y18" i="246" s="1"/>
  <c r="W18" i="246"/>
  <c r="X18" i="246"/>
  <c r="F19" i="246"/>
  <c r="P19" i="246"/>
  <c r="T19" i="246"/>
  <c r="U19" i="246"/>
  <c r="V19" i="246"/>
  <c r="Y19" i="246" s="1"/>
  <c r="W19" i="246"/>
  <c r="X19" i="246"/>
  <c r="F20" i="246"/>
  <c r="P20" i="246"/>
  <c r="F21" i="246"/>
  <c r="J21" i="246"/>
  <c r="K21" i="246"/>
  <c r="L21" i="246"/>
  <c r="P21" i="246"/>
  <c r="T21" i="246"/>
  <c r="U21" i="246"/>
  <c r="X21" i="246" s="1"/>
  <c r="V21" i="246"/>
  <c r="Y21" i="246" s="1"/>
  <c r="W21" i="246"/>
  <c r="F22" i="246"/>
  <c r="P22" i="246"/>
  <c r="W22" i="246"/>
  <c r="X22" i="246"/>
  <c r="Y22" i="246"/>
  <c r="F23" i="246"/>
  <c r="J23" i="246"/>
  <c r="K23" i="246"/>
  <c r="L23" i="246"/>
  <c r="P23" i="246"/>
  <c r="T23" i="246"/>
  <c r="U23" i="246"/>
  <c r="X23" i="246" s="1"/>
  <c r="V23" i="246"/>
  <c r="Y23" i="246" s="1"/>
  <c r="W23" i="246"/>
  <c r="C24" i="246"/>
  <c r="F24" i="246" s="1"/>
  <c r="D24" i="246"/>
  <c r="E24" i="246"/>
  <c r="G24" i="246"/>
  <c r="H24" i="246"/>
  <c r="I24" i="246"/>
  <c r="J24" i="246"/>
  <c r="K24" i="246"/>
  <c r="O24" i="246"/>
  <c r="S24" i="246"/>
  <c r="T24" i="246"/>
  <c r="X24" i="246" l="1"/>
  <c r="P24" i="246"/>
  <c r="Y17" i="246"/>
  <c r="Y24" i="246" s="1"/>
  <c r="U24" i="246"/>
  <c r="P16" i="246"/>
  <c r="K11" i="13" l="1"/>
  <c r="AD14" i="88"/>
  <c r="AD15" i="88"/>
  <c r="AD16" i="88"/>
  <c r="AD17" i="88"/>
  <c r="AD18" i="88"/>
  <c r="AD19" i="88"/>
  <c r="AD20" i="88"/>
  <c r="AD21" i="88"/>
  <c r="AD22" i="88"/>
  <c r="AD23" i="88"/>
  <c r="AD24" i="88"/>
  <c r="AD25" i="88"/>
  <c r="AD26" i="88"/>
  <c r="AD27" i="88"/>
  <c r="AD28" i="88"/>
  <c r="AD29" i="88"/>
  <c r="AD30" i="88"/>
  <c r="AD31" i="88"/>
  <c r="AD32" i="88"/>
  <c r="AD33" i="88"/>
  <c r="AD34" i="88"/>
  <c r="AD35" i="88"/>
  <c r="AD36" i="88"/>
  <c r="AD13" i="88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O12" i="5"/>
  <c r="P12" i="5"/>
  <c r="Q12" i="5"/>
  <c r="N12" i="5"/>
  <c r="F39" i="219"/>
  <c r="F40" i="219"/>
  <c r="F38" i="219"/>
  <c r="C39" i="219"/>
  <c r="D39" i="219"/>
  <c r="E39" i="219"/>
  <c r="C40" i="219"/>
  <c r="D40" i="219"/>
  <c r="E40" i="219"/>
  <c r="E38" i="219"/>
  <c r="D38" i="219"/>
  <c r="C38" i="219"/>
  <c r="C41" i="244" l="1"/>
  <c r="D41" i="244"/>
  <c r="C42" i="244"/>
  <c r="D42" i="244"/>
  <c r="C43" i="244"/>
  <c r="D43" i="244"/>
  <c r="C44" i="244"/>
  <c r="D44" i="244"/>
  <c r="D45" i="244" s="1"/>
  <c r="D40" i="244"/>
  <c r="C40" i="244"/>
  <c r="E45" i="244"/>
  <c r="H10" i="153"/>
  <c r="I17" i="153"/>
  <c r="I25" i="153"/>
  <c r="I31" i="153"/>
  <c r="E21" i="244"/>
  <c r="E22" i="244"/>
  <c r="E20" i="244"/>
  <c r="E23" i="244" s="1"/>
  <c r="B23" i="244"/>
  <c r="F14" i="244"/>
  <c r="H14" i="244" s="1"/>
  <c r="F15" i="244"/>
  <c r="F13" i="244"/>
  <c r="H13" i="244" s="1"/>
  <c r="D15" i="244"/>
  <c r="B15" i="244"/>
  <c r="D8" i="244"/>
  <c r="F7" i="244"/>
  <c r="H7" i="244" s="1"/>
  <c r="F6" i="244"/>
  <c r="H6" i="244" s="1"/>
  <c r="B8" i="244"/>
  <c r="C32" i="153"/>
  <c r="E32" i="153"/>
  <c r="G28" i="153"/>
  <c r="G27" i="153"/>
  <c r="G18" i="153"/>
  <c r="G29" i="153"/>
  <c r="G13" i="153"/>
  <c r="G24" i="153"/>
  <c r="G16" i="153"/>
  <c r="G19" i="153"/>
  <c r="G31" i="153"/>
  <c r="G8" i="153"/>
  <c r="G15" i="153"/>
  <c r="G30" i="153"/>
  <c r="G9" i="153"/>
  <c r="G23" i="153"/>
  <c r="G14" i="153"/>
  <c r="G20" i="153"/>
  <c r="G10" i="153"/>
  <c r="G17" i="153"/>
  <c r="G11" i="153"/>
  <c r="G12" i="153"/>
  <c r="G26" i="153"/>
  <c r="G25" i="153"/>
  <c r="G21" i="153"/>
  <c r="G22" i="153"/>
  <c r="F28" i="153"/>
  <c r="F27" i="153"/>
  <c r="F18" i="153"/>
  <c r="F29" i="153"/>
  <c r="F13" i="153"/>
  <c r="F24" i="153"/>
  <c r="F16" i="153"/>
  <c r="F19" i="153"/>
  <c r="F31" i="153"/>
  <c r="F8" i="153"/>
  <c r="F15" i="153"/>
  <c r="F30" i="153"/>
  <c r="F9" i="153"/>
  <c r="F23" i="153"/>
  <c r="F14" i="153"/>
  <c r="F20" i="153"/>
  <c r="F10" i="153"/>
  <c r="F17" i="153"/>
  <c r="F11" i="153"/>
  <c r="F12" i="153"/>
  <c r="F26" i="153"/>
  <c r="F25" i="153"/>
  <c r="F21" i="153"/>
  <c r="F22" i="153"/>
  <c r="D28" i="153"/>
  <c r="J28" i="153" s="1"/>
  <c r="I28" i="153" s="1"/>
  <c r="D27" i="153"/>
  <c r="J27" i="153" s="1"/>
  <c r="H27" i="153" s="1"/>
  <c r="D18" i="153"/>
  <c r="J18" i="153" s="1"/>
  <c r="I18" i="153" s="1"/>
  <c r="D29" i="153"/>
  <c r="J29" i="153" s="1"/>
  <c r="H29" i="153" s="1"/>
  <c r="D13" i="153"/>
  <c r="J13" i="153" s="1"/>
  <c r="H13" i="153" s="1"/>
  <c r="D24" i="153"/>
  <c r="J24" i="153" s="1"/>
  <c r="I24" i="153" s="1"/>
  <c r="D16" i="153"/>
  <c r="J16" i="153" s="1"/>
  <c r="I16" i="153" s="1"/>
  <c r="D19" i="153"/>
  <c r="J19" i="153" s="1"/>
  <c r="H19" i="153" s="1"/>
  <c r="D31" i="153"/>
  <c r="J31" i="153" s="1"/>
  <c r="H31" i="153" s="1"/>
  <c r="D8" i="153"/>
  <c r="J8" i="153" s="1"/>
  <c r="H8" i="153" s="1"/>
  <c r="D15" i="153"/>
  <c r="J15" i="153" s="1"/>
  <c r="H15" i="153" s="1"/>
  <c r="D30" i="153"/>
  <c r="J30" i="153" s="1"/>
  <c r="I30" i="153" s="1"/>
  <c r="D9" i="153"/>
  <c r="D23" i="153"/>
  <c r="J23" i="153" s="1"/>
  <c r="H23" i="153" s="1"/>
  <c r="D14" i="153"/>
  <c r="J14" i="153" s="1"/>
  <c r="I14" i="153" s="1"/>
  <c r="D20" i="153"/>
  <c r="J20" i="153" s="1"/>
  <c r="I20" i="153" s="1"/>
  <c r="D10" i="153"/>
  <c r="J10" i="153" s="1"/>
  <c r="I10" i="153" s="1"/>
  <c r="D17" i="153"/>
  <c r="J17" i="153" s="1"/>
  <c r="H17" i="153" s="1"/>
  <c r="D11" i="153"/>
  <c r="J11" i="153" s="1"/>
  <c r="H11" i="153" s="1"/>
  <c r="D12" i="153"/>
  <c r="J12" i="153" s="1"/>
  <c r="I12" i="153" s="1"/>
  <c r="D26" i="153"/>
  <c r="J26" i="153" s="1"/>
  <c r="I26" i="153" s="1"/>
  <c r="D25" i="153"/>
  <c r="J25" i="153" s="1"/>
  <c r="H25" i="153" s="1"/>
  <c r="D21" i="153"/>
  <c r="J21" i="153" s="1"/>
  <c r="H21" i="153" s="1"/>
  <c r="D22" i="153"/>
  <c r="J22" i="153" s="1"/>
  <c r="I22" i="153" s="1"/>
  <c r="P38" i="241"/>
  <c r="H28" i="153" l="1"/>
  <c r="H24" i="153"/>
  <c r="H16" i="153"/>
  <c r="C45" i="244"/>
  <c r="I27" i="153"/>
  <c r="I23" i="153"/>
  <c r="H14" i="153"/>
  <c r="H15" i="244"/>
  <c r="I8" i="153"/>
  <c r="H26" i="153"/>
  <c r="H18" i="153"/>
  <c r="I13" i="153"/>
  <c r="H8" i="244"/>
  <c r="H22" i="153"/>
  <c r="H20" i="153"/>
  <c r="H12" i="153"/>
  <c r="I29" i="153"/>
  <c r="I21" i="153"/>
  <c r="I19" i="153"/>
  <c r="I15" i="153"/>
  <c r="I11" i="153"/>
  <c r="F8" i="244"/>
  <c r="H30" i="153"/>
  <c r="F32" i="153"/>
  <c r="G32" i="153"/>
  <c r="D32" i="153"/>
  <c r="J9" i="153"/>
  <c r="D41" i="86"/>
  <c r="C41" i="86"/>
  <c r="D40" i="86"/>
  <c r="E42" i="86"/>
  <c r="H9" i="153" l="1"/>
  <c r="H32" i="153" s="1"/>
  <c r="I9" i="153"/>
  <c r="I32" i="153" s="1"/>
  <c r="J32" i="153"/>
  <c r="I38" i="206"/>
  <c r="I37" i="206"/>
  <c r="R36" i="74"/>
  <c r="I13" i="165" l="1"/>
  <c r="J13" i="165"/>
  <c r="I14" i="165"/>
  <c r="J14" i="165"/>
  <c r="I15" i="165"/>
  <c r="J15" i="165"/>
  <c r="I16" i="165"/>
  <c r="J16" i="165"/>
  <c r="I17" i="165"/>
  <c r="J17" i="165"/>
  <c r="I18" i="165"/>
  <c r="J18" i="165"/>
  <c r="I19" i="165"/>
  <c r="J19" i="165"/>
  <c r="I20" i="165"/>
  <c r="J20" i="165"/>
  <c r="I21" i="165"/>
  <c r="J21" i="165"/>
  <c r="I22" i="165"/>
  <c r="J22" i="165"/>
  <c r="I23" i="165"/>
  <c r="J23" i="165"/>
  <c r="I24" i="165"/>
  <c r="J24" i="165"/>
  <c r="I25" i="165"/>
  <c r="J25" i="165"/>
  <c r="J12" i="165"/>
  <c r="I12" i="165"/>
  <c r="I13" i="166"/>
  <c r="J13" i="166"/>
  <c r="I14" i="166"/>
  <c r="J14" i="166"/>
  <c r="I15" i="166"/>
  <c r="J15" i="166"/>
  <c r="I16" i="166"/>
  <c r="J16" i="166"/>
  <c r="I17" i="166"/>
  <c r="J17" i="166"/>
  <c r="I18" i="166"/>
  <c r="J18" i="166"/>
  <c r="I19" i="166"/>
  <c r="J19" i="166"/>
  <c r="I20" i="166"/>
  <c r="J20" i="166"/>
  <c r="I21" i="166"/>
  <c r="J21" i="166"/>
  <c r="I22" i="166"/>
  <c r="J22" i="166"/>
  <c r="I23" i="166"/>
  <c r="J23" i="166"/>
  <c r="I24" i="166"/>
  <c r="J24" i="166"/>
  <c r="I25" i="166"/>
  <c r="J25" i="166"/>
  <c r="I26" i="166"/>
  <c r="J26" i="166"/>
  <c r="I27" i="166"/>
  <c r="J27" i="166"/>
  <c r="I28" i="166"/>
  <c r="J28" i="166"/>
  <c r="I29" i="166"/>
  <c r="J29" i="166"/>
  <c r="I30" i="166"/>
  <c r="J30" i="166"/>
  <c r="I31" i="166"/>
  <c r="J31" i="166"/>
  <c r="I32" i="166"/>
  <c r="J32" i="166"/>
  <c r="I33" i="166"/>
  <c r="J33" i="166"/>
  <c r="I34" i="166"/>
  <c r="J34" i="166"/>
  <c r="I35" i="166"/>
  <c r="J35" i="166"/>
  <c r="J12" i="166"/>
  <c r="I12" i="166"/>
  <c r="AF37" i="114" l="1"/>
  <c r="AG37" i="114"/>
  <c r="AH13" i="114"/>
  <c r="AH14" i="114"/>
  <c r="AH15" i="114"/>
  <c r="AH16" i="114"/>
  <c r="AH17" i="114"/>
  <c r="AH18" i="114"/>
  <c r="AH19" i="114"/>
  <c r="AH20" i="114"/>
  <c r="AH21" i="114"/>
  <c r="AH22" i="114"/>
  <c r="AH23" i="114"/>
  <c r="AH24" i="114"/>
  <c r="AH25" i="114"/>
  <c r="AH26" i="114"/>
  <c r="AH27" i="114"/>
  <c r="AH28" i="114"/>
  <c r="AH29" i="114"/>
  <c r="AH30" i="114"/>
  <c r="AH31" i="114"/>
  <c r="AH32" i="114"/>
  <c r="AH33" i="114"/>
  <c r="AH34" i="114"/>
  <c r="AH35" i="114"/>
  <c r="AH36" i="114"/>
  <c r="AE20" i="114"/>
  <c r="AE36" i="114"/>
  <c r="AC14" i="114"/>
  <c r="AD14" i="114"/>
  <c r="AE14" i="114" s="1"/>
  <c r="AC15" i="114"/>
  <c r="AD15" i="114"/>
  <c r="AC16" i="114"/>
  <c r="AE16" i="114" s="1"/>
  <c r="AD16" i="114"/>
  <c r="AC17" i="114"/>
  <c r="AD17" i="114"/>
  <c r="AC18" i="114"/>
  <c r="AD18" i="114"/>
  <c r="AE18" i="114" s="1"/>
  <c r="AC19" i="114"/>
  <c r="AD19" i="114"/>
  <c r="AC20" i="114"/>
  <c r="AD20" i="114"/>
  <c r="AC21" i="114"/>
  <c r="AD21" i="114"/>
  <c r="AC22" i="114"/>
  <c r="AD22" i="114"/>
  <c r="AE22" i="114" s="1"/>
  <c r="AC23" i="114"/>
  <c r="AD23" i="114"/>
  <c r="AC24" i="114"/>
  <c r="AE24" i="114" s="1"/>
  <c r="AD24" i="114"/>
  <c r="AC25" i="114"/>
  <c r="AD25" i="114"/>
  <c r="AC26" i="114"/>
  <c r="AD26" i="114"/>
  <c r="AE26" i="114" s="1"/>
  <c r="AC27" i="114"/>
  <c r="AD27" i="114"/>
  <c r="AC28" i="114"/>
  <c r="AE28" i="114" s="1"/>
  <c r="AD28" i="114"/>
  <c r="AC29" i="114"/>
  <c r="AD29" i="114"/>
  <c r="AC30" i="114"/>
  <c r="AD30" i="114"/>
  <c r="AE30" i="114" s="1"/>
  <c r="AC31" i="114"/>
  <c r="AD31" i="114"/>
  <c r="AC32" i="114"/>
  <c r="AE32" i="114" s="1"/>
  <c r="AD32" i="114"/>
  <c r="AC33" i="114"/>
  <c r="AD33" i="114"/>
  <c r="AC34" i="114"/>
  <c r="AD34" i="114"/>
  <c r="AE34" i="114" s="1"/>
  <c r="AC35" i="114"/>
  <c r="AD35" i="114"/>
  <c r="AC36" i="114"/>
  <c r="AD36" i="114"/>
  <c r="AD13" i="114"/>
  <c r="AC13" i="114"/>
  <c r="AE13" i="114" s="1"/>
  <c r="Q13" i="208"/>
  <c r="Q14" i="208"/>
  <c r="Q15" i="208"/>
  <c r="Q16" i="208"/>
  <c r="Q17" i="208"/>
  <c r="Q18" i="208"/>
  <c r="Q19" i="208"/>
  <c r="Q20" i="208"/>
  <c r="Q21" i="208"/>
  <c r="Q22" i="208"/>
  <c r="Q23" i="208"/>
  <c r="Q24" i="208"/>
  <c r="Q25" i="208"/>
  <c r="Q26" i="208"/>
  <c r="Q27" i="208"/>
  <c r="Q28" i="208"/>
  <c r="Q29" i="208"/>
  <c r="Q30" i="208"/>
  <c r="Q31" i="208"/>
  <c r="Q32" i="208"/>
  <c r="Q33" i="208"/>
  <c r="Q34" i="208"/>
  <c r="Q35" i="208"/>
  <c r="Q12" i="208"/>
  <c r="Q36" i="208" s="1"/>
  <c r="H27" i="208"/>
  <c r="R36" i="207"/>
  <c r="M12" i="204"/>
  <c r="N12" i="204"/>
  <c r="O12" i="204"/>
  <c r="P12" i="204"/>
  <c r="M13" i="204"/>
  <c r="N13" i="204"/>
  <c r="O13" i="204"/>
  <c r="P13" i="204"/>
  <c r="M14" i="204"/>
  <c r="N14" i="204"/>
  <c r="O14" i="204"/>
  <c r="P14" i="204"/>
  <c r="M15" i="204"/>
  <c r="N15" i="204"/>
  <c r="O15" i="204"/>
  <c r="P15" i="204"/>
  <c r="M16" i="204"/>
  <c r="N16" i="204"/>
  <c r="O16" i="204"/>
  <c r="P16" i="204"/>
  <c r="M17" i="204"/>
  <c r="N17" i="204"/>
  <c r="O17" i="204"/>
  <c r="P17" i="204"/>
  <c r="M18" i="204"/>
  <c r="N18" i="204"/>
  <c r="O18" i="204"/>
  <c r="P18" i="204"/>
  <c r="M19" i="204"/>
  <c r="N19" i="204"/>
  <c r="O19" i="204"/>
  <c r="P19" i="204"/>
  <c r="M20" i="204"/>
  <c r="N20" i="204"/>
  <c r="O20" i="204"/>
  <c r="P20" i="204"/>
  <c r="M21" i="204"/>
  <c r="N21" i="204"/>
  <c r="O21" i="204"/>
  <c r="P21" i="204"/>
  <c r="M22" i="204"/>
  <c r="N22" i="204"/>
  <c r="O22" i="204"/>
  <c r="P22" i="204"/>
  <c r="M23" i="204"/>
  <c r="N23" i="204"/>
  <c r="O23" i="204"/>
  <c r="P23" i="204"/>
  <c r="M24" i="204"/>
  <c r="N24" i="204"/>
  <c r="O24" i="204"/>
  <c r="P24" i="204"/>
  <c r="M25" i="204"/>
  <c r="N25" i="204"/>
  <c r="O25" i="204"/>
  <c r="P25" i="204"/>
  <c r="M26" i="204"/>
  <c r="N26" i="204"/>
  <c r="O26" i="204"/>
  <c r="P26" i="204"/>
  <c r="M27" i="204"/>
  <c r="N27" i="204"/>
  <c r="O27" i="204"/>
  <c r="P27" i="204"/>
  <c r="M28" i="204"/>
  <c r="N28" i="204"/>
  <c r="O28" i="204"/>
  <c r="P28" i="204"/>
  <c r="M29" i="204"/>
  <c r="N29" i="204"/>
  <c r="O29" i="204"/>
  <c r="P29" i="204"/>
  <c r="M30" i="204"/>
  <c r="N30" i="204"/>
  <c r="O30" i="204"/>
  <c r="P30" i="204"/>
  <c r="M31" i="204"/>
  <c r="N31" i="204"/>
  <c r="O31" i="204"/>
  <c r="P31" i="204"/>
  <c r="M32" i="204"/>
  <c r="N32" i="204"/>
  <c r="O32" i="204"/>
  <c r="P32" i="204"/>
  <c r="M33" i="204"/>
  <c r="N33" i="204"/>
  <c r="O33" i="204"/>
  <c r="P33" i="204"/>
  <c r="M34" i="204"/>
  <c r="N34" i="204"/>
  <c r="O34" i="204"/>
  <c r="P34" i="204"/>
  <c r="P11" i="204"/>
  <c r="O11" i="204"/>
  <c r="N11" i="204"/>
  <c r="M11" i="204"/>
  <c r="P12" i="203"/>
  <c r="P13" i="203"/>
  <c r="P14" i="203"/>
  <c r="P15" i="203"/>
  <c r="P16" i="203"/>
  <c r="P17" i="203"/>
  <c r="P18" i="203"/>
  <c r="P19" i="203"/>
  <c r="P20" i="203"/>
  <c r="P21" i="203"/>
  <c r="P22" i="203"/>
  <c r="P23" i="203"/>
  <c r="P24" i="203"/>
  <c r="P25" i="203"/>
  <c r="P26" i="203"/>
  <c r="P27" i="203"/>
  <c r="P28" i="203"/>
  <c r="P29" i="203"/>
  <c r="P30" i="203"/>
  <c r="P31" i="203"/>
  <c r="P32" i="203"/>
  <c r="P33" i="203"/>
  <c r="P34" i="203"/>
  <c r="O12" i="203"/>
  <c r="H13" i="208" s="1"/>
  <c r="O13" i="203"/>
  <c r="H14" i="208" s="1"/>
  <c r="O14" i="203"/>
  <c r="H15" i="208" s="1"/>
  <c r="O15" i="203"/>
  <c r="H16" i="208" s="1"/>
  <c r="O16" i="203"/>
  <c r="H17" i="208" s="1"/>
  <c r="O17" i="203"/>
  <c r="H18" i="208" s="1"/>
  <c r="O18" i="203"/>
  <c r="H19" i="208" s="1"/>
  <c r="O19" i="203"/>
  <c r="H20" i="208" s="1"/>
  <c r="O20" i="203"/>
  <c r="H21" i="208" s="1"/>
  <c r="O21" i="203"/>
  <c r="H22" i="208" s="1"/>
  <c r="O22" i="203"/>
  <c r="H23" i="208" s="1"/>
  <c r="O23" i="203"/>
  <c r="H24" i="208" s="1"/>
  <c r="O24" i="203"/>
  <c r="H25" i="208" s="1"/>
  <c r="O25" i="203"/>
  <c r="H26" i="208" s="1"/>
  <c r="O26" i="203"/>
  <c r="O27" i="203"/>
  <c r="H28" i="208" s="1"/>
  <c r="O28" i="203"/>
  <c r="H29" i="208" s="1"/>
  <c r="O29" i="203"/>
  <c r="H30" i="208" s="1"/>
  <c r="O30" i="203"/>
  <c r="H31" i="208" s="1"/>
  <c r="O31" i="203"/>
  <c r="H32" i="208" s="1"/>
  <c r="O32" i="203"/>
  <c r="H33" i="208" s="1"/>
  <c r="O33" i="203"/>
  <c r="H34" i="208" s="1"/>
  <c r="O34" i="203"/>
  <c r="H35" i="208" s="1"/>
  <c r="N12" i="203"/>
  <c r="N13" i="203"/>
  <c r="N14" i="203"/>
  <c r="N15" i="203"/>
  <c r="N16" i="203"/>
  <c r="N17" i="203"/>
  <c r="N18" i="203"/>
  <c r="N19" i="203"/>
  <c r="N20" i="203"/>
  <c r="N21" i="203"/>
  <c r="N22" i="203"/>
  <c r="N23" i="203"/>
  <c r="N24" i="203"/>
  <c r="N25" i="203"/>
  <c r="N26" i="203"/>
  <c r="N27" i="203"/>
  <c r="N28" i="203"/>
  <c r="N29" i="203"/>
  <c r="N30" i="203"/>
  <c r="N31" i="203"/>
  <c r="N32" i="203"/>
  <c r="N33" i="203"/>
  <c r="N34" i="203"/>
  <c r="M12" i="203"/>
  <c r="M13" i="203"/>
  <c r="H14" i="206" s="1"/>
  <c r="M14" i="203"/>
  <c r="M15" i="203"/>
  <c r="H16" i="206" s="1"/>
  <c r="M16" i="203"/>
  <c r="M17" i="203"/>
  <c r="H18" i="206" s="1"/>
  <c r="M18" i="203"/>
  <c r="M19" i="203"/>
  <c r="H20" i="206" s="1"/>
  <c r="M20" i="203"/>
  <c r="M21" i="203"/>
  <c r="H22" i="206" s="1"/>
  <c r="M22" i="203"/>
  <c r="M23" i="203"/>
  <c r="H24" i="206" s="1"/>
  <c r="M24" i="203"/>
  <c r="M25" i="203"/>
  <c r="H26" i="206" s="1"/>
  <c r="M26" i="203"/>
  <c r="M27" i="203"/>
  <c r="H28" i="206" s="1"/>
  <c r="M28" i="203"/>
  <c r="M29" i="203"/>
  <c r="H30" i="206" s="1"/>
  <c r="M30" i="203"/>
  <c r="M31" i="203"/>
  <c r="H32" i="206" s="1"/>
  <c r="M32" i="203"/>
  <c r="M33" i="203"/>
  <c r="H34" i="206" s="1"/>
  <c r="M34" i="203"/>
  <c r="P11" i="203"/>
  <c r="O11" i="203"/>
  <c r="N11" i="203"/>
  <c r="M11" i="203"/>
  <c r="AD37" i="114" l="1"/>
  <c r="AE35" i="114"/>
  <c r="AE33" i="114"/>
  <c r="AE31" i="114"/>
  <c r="AE29" i="114"/>
  <c r="AE27" i="114"/>
  <c r="AE25" i="114"/>
  <c r="AE23" i="114"/>
  <c r="AE21" i="114"/>
  <c r="AE19" i="114"/>
  <c r="AE17" i="114"/>
  <c r="AE15" i="114"/>
  <c r="P35" i="203"/>
  <c r="H29" i="206"/>
  <c r="H25" i="206"/>
  <c r="H21" i="206"/>
  <c r="H17" i="206"/>
  <c r="H13" i="206"/>
  <c r="H33" i="206"/>
  <c r="H31" i="206"/>
  <c r="H23" i="206"/>
  <c r="H15" i="206"/>
  <c r="Q31" i="203"/>
  <c r="N35" i="203"/>
  <c r="Q29" i="203"/>
  <c r="Q25" i="203"/>
  <c r="Q21" i="203"/>
  <c r="Q17" i="203"/>
  <c r="Q13" i="203"/>
  <c r="Q27" i="203"/>
  <c r="Q11" i="203"/>
  <c r="Q19" i="203"/>
  <c r="H35" i="206"/>
  <c r="H27" i="206"/>
  <c r="H19" i="206"/>
  <c r="Q15" i="203"/>
  <c r="Q33" i="203"/>
  <c r="O35" i="203"/>
  <c r="Q32" i="203"/>
  <c r="Q28" i="203"/>
  <c r="Q24" i="203"/>
  <c r="Q20" i="203"/>
  <c r="Q16" i="203"/>
  <c r="Q12" i="203"/>
  <c r="Q23" i="203"/>
  <c r="M35" i="203"/>
  <c r="Q34" i="203"/>
  <c r="Q26" i="203"/>
  <c r="Q18" i="203"/>
  <c r="AC37" i="114"/>
  <c r="AE37" i="114" s="1"/>
  <c r="Q30" i="203"/>
  <c r="Q22" i="203"/>
  <c r="Q14" i="203"/>
  <c r="AH37" i="114"/>
  <c r="V15" i="7" l="1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14" i="7"/>
  <c r="V38" i="7" l="1"/>
  <c r="AO13" i="114"/>
  <c r="AO14" i="114"/>
  <c r="AO15" i="114"/>
  <c r="AO16" i="114"/>
  <c r="AO17" i="114"/>
  <c r="AO18" i="114"/>
  <c r="AO19" i="114"/>
  <c r="AO20" i="114"/>
  <c r="AO21" i="114"/>
  <c r="AO22" i="114"/>
  <c r="AO23" i="114"/>
  <c r="AO24" i="114"/>
  <c r="AO25" i="114"/>
  <c r="AO26" i="114"/>
  <c r="AO27" i="114"/>
  <c r="AO28" i="114"/>
  <c r="AO29" i="114"/>
  <c r="AO30" i="114"/>
  <c r="AO31" i="114"/>
  <c r="AO32" i="114"/>
  <c r="AO33" i="114"/>
  <c r="AO34" i="114"/>
  <c r="AO35" i="114"/>
  <c r="AO36" i="114"/>
  <c r="AN37" i="114"/>
  <c r="AB14" i="88"/>
  <c r="AB15" i="88"/>
  <c r="AB16" i="88"/>
  <c r="AB17" i="88"/>
  <c r="AB18" i="88"/>
  <c r="AB19" i="88"/>
  <c r="AB20" i="88"/>
  <c r="AB21" i="88"/>
  <c r="AB22" i="88"/>
  <c r="AB23" i="88"/>
  <c r="AB24" i="88"/>
  <c r="AB25" i="88"/>
  <c r="AB26" i="88"/>
  <c r="AB27" i="88"/>
  <c r="AB28" i="88"/>
  <c r="AB29" i="88"/>
  <c r="AB30" i="88"/>
  <c r="AB31" i="88"/>
  <c r="AB32" i="88"/>
  <c r="AB33" i="88"/>
  <c r="AB34" i="88"/>
  <c r="AB35" i="88"/>
  <c r="AB36" i="88"/>
  <c r="AB13" i="88"/>
  <c r="AM37" i="114"/>
  <c r="AL37" i="114"/>
  <c r="AJ37" i="114"/>
  <c r="AI14" i="114"/>
  <c r="AK14" i="114" s="1"/>
  <c r="AI15" i="114"/>
  <c r="AK15" i="114" s="1"/>
  <c r="AI16" i="114"/>
  <c r="AK16" i="114" s="1"/>
  <c r="AI17" i="114"/>
  <c r="AK17" i="114" s="1"/>
  <c r="AI18" i="114"/>
  <c r="AK18" i="114" s="1"/>
  <c r="AI19" i="114"/>
  <c r="AK19" i="114" s="1"/>
  <c r="AI20" i="114"/>
  <c r="AK20" i="114" s="1"/>
  <c r="AI21" i="114"/>
  <c r="AK21" i="114" s="1"/>
  <c r="AI22" i="114"/>
  <c r="AK22" i="114" s="1"/>
  <c r="AI23" i="114"/>
  <c r="AK23" i="114" s="1"/>
  <c r="AI24" i="114"/>
  <c r="AK24" i="114" s="1"/>
  <c r="AI25" i="114"/>
  <c r="AK25" i="114" s="1"/>
  <c r="AI26" i="114"/>
  <c r="AK26" i="114" s="1"/>
  <c r="AI27" i="114"/>
  <c r="AK27" i="114" s="1"/>
  <c r="AI28" i="114"/>
  <c r="AK28" i="114" s="1"/>
  <c r="AI29" i="114"/>
  <c r="AK29" i="114" s="1"/>
  <c r="AI30" i="114"/>
  <c r="AK30" i="114" s="1"/>
  <c r="AI31" i="114"/>
  <c r="AK31" i="114" s="1"/>
  <c r="AI32" i="114"/>
  <c r="AK32" i="114" s="1"/>
  <c r="AI33" i="114"/>
  <c r="AK33" i="114" s="1"/>
  <c r="AI34" i="114"/>
  <c r="AK34" i="114" s="1"/>
  <c r="AI35" i="114"/>
  <c r="AK35" i="114" s="1"/>
  <c r="AI36" i="114"/>
  <c r="AK36" i="114" s="1"/>
  <c r="AI13" i="114"/>
  <c r="AB37" i="114"/>
  <c r="AB37" i="88" l="1"/>
  <c r="AO37" i="114"/>
  <c r="AI37" i="114"/>
  <c r="AK13" i="114"/>
  <c r="AK37" i="114"/>
  <c r="G47" i="56"/>
  <c r="D47" i="56"/>
  <c r="N25" i="221" l="1"/>
  <c r="J25" i="221"/>
  <c r="D33" i="205" l="1"/>
  <c r="E33" i="205"/>
  <c r="C36" i="240" l="1"/>
  <c r="D36" i="240"/>
  <c r="E36" i="240"/>
  <c r="F36" i="240"/>
  <c r="F37" i="240" s="1"/>
  <c r="G36" i="240"/>
  <c r="G37" i="240" s="1"/>
  <c r="H36" i="240"/>
  <c r="H37" i="240" s="1"/>
  <c r="I36" i="240"/>
  <c r="I37" i="240" s="1"/>
  <c r="J36" i="240"/>
  <c r="J37" i="240" s="1"/>
  <c r="K36" i="240"/>
  <c r="K37" i="240" s="1"/>
  <c r="L36" i="240"/>
  <c r="L37" i="240" s="1"/>
  <c r="D13" i="237"/>
  <c r="E13" i="237"/>
  <c r="F13" i="237"/>
  <c r="G13" i="237"/>
  <c r="C33" i="236"/>
  <c r="D33" i="236"/>
  <c r="E33" i="236"/>
  <c r="F33" i="236"/>
  <c r="G33" i="236"/>
  <c r="H33" i="236"/>
  <c r="I33" i="236"/>
  <c r="J33" i="236"/>
  <c r="K33" i="236"/>
  <c r="L33" i="236"/>
  <c r="M33" i="236"/>
  <c r="N33" i="236"/>
  <c r="F34" i="235"/>
  <c r="F40" i="243" l="1"/>
  <c r="E40" i="243"/>
  <c r="C40" i="243"/>
  <c r="O38" i="241"/>
  <c r="D38" i="241"/>
  <c r="C38" i="241"/>
  <c r="P39" i="241" s="1"/>
  <c r="C34" i="235"/>
  <c r="D35" i="235" s="1"/>
  <c r="E33" i="234"/>
  <c r="D33" i="234"/>
  <c r="G33" i="233"/>
  <c r="F33" i="233"/>
  <c r="E33" i="233"/>
  <c r="E34" i="233" s="1"/>
  <c r="D33" i="233"/>
  <c r="E36" i="232"/>
  <c r="D36" i="232"/>
  <c r="G35" i="232"/>
  <c r="G34" i="232"/>
  <c r="G33" i="232"/>
  <c r="G32" i="232"/>
  <c r="G31" i="232"/>
  <c r="F30" i="232"/>
  <c r="F36" i="232" s="1"/>
  <c r="G29" i="232"/>
  <c r="G28" i="232"/>
  <c r="G27" i="232"/>
  <c r="G26" i="232"/>
  <c r="G25" i="232"/>
  <c r="G24" i="232"/>
  <c r="G23" i="232"/>
  <c r="G21" i="232"/>
  <c r="G20" i="232"/>
  <c r="G19" i="232"/>
  <c r="G18" i="232"/>
  <c r="G17" i="232"/>
  <c r="G16" i="232"/>
  <c r="G15" i="232"/>
  <c r="G14" i="232"/>
  <c r="G13" i="232"/>
  <c r="J33" i="231"/>
  <c r="B33" i="231"/>
  <c r="E37" i="229"/>
  <c r="D37" i="229"/>
  <c r="C37" i="229"/>
  <c r="G30" i="232" l="1"/>
  <c r="G36" i="232" s="1"/>
  <c r="G22" i="228"/>
  <c r="H22" i="228" s="1"/>
  <c r="J22" i="228" s="1"/>
  <c r="E22" i="228"/>
  <c r="C22" i="228"/>
  <c r="H21" i="228"/>
  <c r="J21" i="228" s="1"/>
  <c r="D21" i="228"/>
  <c r="F21" i="228" s="1"/>
  <c r="H20" i="228"/>
  <c r="J20" i="228" s="1"/>
  <c r="D20" i="228"/>
  <c r="F20" i="228" s="1"/>
  <c r="H19" i="228"/>
  <c r="J19" i="228" s="1"/>
  <c r="D19" i="228"/>
  <c r="F19" i="228" s="1"/>
  <c r="H18" i="228"/>
  <c r="J18" i="228" s="1"/>
  <c r="D18" i="228"/>
  <c r="F18" i="228" s="1"/>
  <c r="H17" i="228"/>
  <c r="J17" i="228" s="1"/>
  <c r="D17" i="228"/>
  <c r="F17" i="228" s="1"/>
  <c r="H16" i="228"/>
  <c r="J16" i="228" s="1"/>
  <c r="D16" i="228"/>
  <c r="F16" i="228" s="1"/>
  <c r="H15" i="228"/>
  <c r="J15" i="228" s="1"/>
  <c r="D15" i="228"/>
  <c r="F15" i="228" s="1"/>
  <c r="H14" i="228"/>
  <c r="J14" i="228" s="1"/>
  <c r="D14" i="228"/>
  <c r="F14" i="228" s="1"/>
  <c r="H13" i="228"/>
  <c r="J13" i="228" s="1"/>
  <c r="D13" i="228"/>
  <c r="F13" i="228" s="1"/>
  <c r="K14" i="228" l="1"/>
  <c r="K18" i="228"/>
  <c r="K15" i="228"/>
  <c r="K19" i="228"/>
  <c r="K16" i="228"/>
  <c r="K20" i="228"/>
  <c r="K17" i="228"/>
  <c r="K21" i="228"/>
  <c r="F22" i="228"/>
  <c r="K13" i="228"/>
  <c r="D22" i="228"/>
  <c r="K22" i="228" l="1"/>
  <c r="C35" i="223"/>
  <c r="D35" i="223"/>
  <c r="E35" i="223"/>
  <c r="F35" i="223"/>
  <c r="G35" i="223"/>
  <c r="H35" i="223"/>
  <c r="I35" i="223"/>
  <c r="M36" i="224"/>
  <c r="L36" i="224"/>
  <c r="K36" i="224"/>
  <c r="J36" i="224"/>
  <c r="I36" i="224"/>
  <c r="H36" i="224"/>
  <c r="G36" i="224"/>
  <c r="F36" i="224"/>
  <c r="E36" i="224"/>
  <c r="D36" i="224"/>
  <c r="C36" i="224"/>
  <c r="J34" i="223"/>
  <c r="J33" i="223"/>
  <c r="J32" i="223"/>
  <c r="J31" i="223"/>
  <c r="J30" i="223"/>
  <c r="J29" i="223"/>
  <c r="J28" i="223"/>
  <c r="J27" i="223"/>
  <c r="J26" i="223"/>
  <c r="J25" i="223"/>
  <c r="J24" i="223"/>
  <c r="J23" i="223"/>
  <c r="J22" i="223"/>
  <c r="J21" i="223"/>
  <c r="J20" i="223"/>
  <c r="J19" i="223"/>
  <c r="J18" i="223"/>
  <c r="J17" i="223"/>
  <c r="J16" i="223"/>
  <c r="J15" i="223"/>
  <c r="J14" i="223"/>
  <c r="J13" i="223"/>
  <c r="J12" i="223"/>
  <c r="J11" i="223"/>
  <c r="J35" i="223" l="1"/>
  <c r="G12" i="203"/>
  <c r="G13" i="203"/>
  <c r="G14" i="203"/>
  <c r="G15" i="203"/>
  <c r="G16" i="203"/>
  <c r="G17" i="203"/>
  <c r="G18" i="203"/>
  <c r="G19" i="203"/>
  <c r="G20" i="203"/>
  <c r="G21" i="203"/>
  <c r="G22" i="203"/>
  <c r="G23" i="203"/>
  <c r="G24" i="203"/>
  <c r="G25" i="203"/>
  <c r="G26" i="203"/>
  <c r="G27" i="203"/>
  <c r="G28" i="203"/>
  <c r="G29" i="203"/>
  <c r="G30" i="203"/>
  <c r="G31" i="203"/>
  <c r="G32" i="203"/>
  <c r="G33" i="203"/>
  <c r="G34" i="203"/>
  <c r="G11" i="203"/>
  <c r="E25" i="221" l="1"/>
  <c r="D25" i="221"/>
  <c r="C25" i="221"/>
  <c r="E24" i="221"/>
  <c r="D24" i="221"/>
  <c r="C24" i="221"/>
  <c r="M24" i="221"/>
  <c r="Q24" i="221" s="1"/>
  <c r="M25" i="221"/>
  <c r="L24" i="221"/>
  <c r="L25" i="221"/>
  <c r="K24" i="221"/>
  <c r="K25" i="221"/>
  <c r="I24" i="221"/>
  <c r="I25" i="221"/>
  <c r="H24" i="221"/>
  <c r="P24" i="221" s="1"/>
  <c r="H25" i="221"/>
  <c r="G24" i="221"/>
  <c r="G25" i="221"/>
  <c r="M23" i="221"/>
  <c r="L23" i="221"/>
  <c r="L26" i="221" s="1"/>
  <c r="K23" i="221"/>
  <c r="I23" i="221"/>
  <c r="H23" i="221"/>
  <c r="G23" i="221"/>
  <c r="J26" i="221"/>
  <c r="N26" i="221"/>
  <c r="S26" i="221"/>
  <c r="T26" i="221"/>
  <c r="U26" i="221"/>
  <c r="V17" i="221"/>
  <c r="V18" i="221"/>
  <c r="V19" i="221"/>
  <c r="V20" i="221"/>
  <c r="V16" i="221"/>
  <c r="J21" i="221"/>
  <c r="N21" i="221"/>
  <c r="S21" i="221"/>
  <c r="T21" i="221"/>
  <c r="U21" i="221"/>
  <c r="K17" i="221"/>
  <c r="L17" i="221"/>
  <c r="M17" i="221"/>
  <c r="K18" i="221"/>
  <c r="L18" i="221"/>
  <c r="M18" i="221"/>
  <c r="K19" i="221"/>
  <c r="L19" i="221"/>
  <c r="M19" i="221"/>
  <c r="K20" i="221"/>
  <c r="L20" i="221"/>
  <c r="M20" i="221"/>
  <c r="M16" i="221"/>
  <c r="L16" i="221"/>
  <c r="K16" i="221"/>
  <c r="G17" i="221"/>
  <c r="H17" i="221"/>
  <c r="I17" i="221"/>
  <c r="G18" i="221"/>
  <c r="H18" i="221"/>
  <c r="I18" i="221"/>
  <c r="G19" i="221"/>
  <c r="H19" i="221"/>
  <c r="I19" i="221"/>
  <c r="G20" i="221"/>
  <c r="H20" i="221"/>
  <c r="I20" i="221"/>
  <c r="I16" i="221"/>
  <c r="H16" i="221"/>
  <c r="G16" i="221"/>
  <c r="V23" i="221"/>
  <c r="I21" i="221" l="1"/>
  <c r="T27" i="221"/>
  <c r="P18" i="221"/>
  <c r="D18" i="221" s="1"/>
  <c r="P23" i="221"/>
  <c r="D23" i="221" s="1"/>
  <c r="O20" i="221"/>
  <c r="C20" i="221" s="1"/>
  <c r="Q25" i="221"/>
  <c r="N27" i="221"/>
  <c r="H26" i="221"/>
  <c r="V21" i="221"/>
  <c r="U27" i="221"/>
  <c r="S27" i="221"/>
  <c r="P16" i="221"/>
  <c r="D16" i="221" s="1"/>
  <c r="Q18" i="221"/>
  <c r="E18" i="221" s="1"/>
  <c r="P17" i="221"/>
  <c r="D17" i="221" s="1"/>
  <c r="K21" i="221"/>
  <c r="M21" i="221"/>
  <c r="P20" i="221"/>
  <c r="D20" i="221" s="1"/>
  <c r="O19" i="221"/>
  <c r="C19" i="221" s="1"/>
  <c r="L21" i="221"/>
  <c r="L27" i="221" s="1"/>
  <c r="Q17" i="221"/>
  <c r="E17" i="221" s="1"/>
  <c r="F17" i="221" s="1"/>
  <c r="O24" i="221"/>
  <c r="M26" i="221"/>
  <c r="P25" i="221"/>
  <c r="J27" i="221"/>
  <c r="H21" i="221"/>
  <c r="O16" i="221"/>
  <c r="Q19" i="221"/>
  <c r="E19" i="221" s="1"/>
  <c r="O17" i="221"/>
  <c r="C17" i="221" s="1"/>
  <c r="Q20" i="221"/>
  <c r="R20" i="221" s="1"/>
  <c r="P19" i="221"/>
  <c r="O18" i="221"/>
  <c r="C18" i="221" s="1"/>
  <c r="G21" i="221"/>
  <c r="G26" i="221"/>
  <c r="Q23" i="221"/>
  <c r="K26" i="221"/>
  <c r="O25" i="221"/>
  <c r="R24" i="221"/>
  <c r="O23" i="221"/>
  <c r="I26" i="221"/>
  <c r="I27" i="221" s="1"/>
  <c r="Q16" i="221"/>
  <c r="D19" i="221"/>
  <c r="E20" i="221"/>
  <c r="F20" i="221" s="1"/>
  <c r="D26" i="221"/>
  <c r="R25" i="221" l="1"/>
  <c r="M27" i="221"/>
  <c r="R18" i="221"/>
  <c r="H27" i="221"/>
  <c r="P26" i="221"/>
  <c r="F18" i="221"/>
  <c r="K27" i="221"/>
  <c r="F19" i="221"/>
  <c r="Q21" i="221"/>
  <c r="R23" i="221"/>
  <c r="R26" i="221" s="1"/>
  <c r="P21" i="221"/>
  <c r="C16" i="221"/>
  <c r="C21" i="221" s="1"/>
  <c r="O21" i="221"/>
  <c r="E23" i="221"/>
  <c r="E26" i="221" s="1"/>
  <c r="D21" i="221"/>
  <c r="D27" i="221" s="1"/>
  <c r="R19" i="221"/>
  <c r="R17" i="221"/>
  <c r="Q26" i="221"/>
  <c r="Q27" i="221" s="1"/>
  <c r="O26" i="221"/>
  <c r="G27" i="221"/>
  <c r="C23" i="221"/>
  <c r="C26" i="221" s="1"/>
  <c r="R16" i="221"/>
  <c r="E16" i="221"/>
  <c r="E21" i="221" s="1"/>
  <c r="V24" i="221"/>
  <c r="V25" i="221" s="1"/>
  <c r="O27" i="221" l="1"/>
  <c r="P27" i="221"/>
  <c r="C27" i="221"/>
  <c r="F16" i="221"/>
  <c r="F21" i="221" s="1"/>
  <c r="R21" i="221"/>
  <c r="R27" i="221" s="1"/>
  <c r="E27" i="221"/>
  <c r="V26" i="221"/>
  <c r="V27" i="221" s="1"/>
  <c r="F23" i="221"/>
  <c r="F26" i="221" s="1"/>
  <c r="F27" i="221" l="1"/>
  <c r="Q13" i="74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12" i="74"/>
  <c r="E41" i="86"/>
  <c r="E40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13" i="86"/>
  <c r="O13" i="74"/>
  <c r="P13" i="74" s="1"/>
  <c r="O14" i="74"/>
  <c r="P14" i="74" s="1"/>
  <c r="O15" i="74"/>
  <c r="P15" i="74" s="1"/>
  <c r="O16" i="74"/>
  <c r="P16" i="74" s="1"/>
  <c r="O17" i="74"/>
  <c r="P17" i="74" s="1"/>
  <c r="O18" i="74"/>
  <c r="P18" i="74" s="1"/>
  <c r="O19" i="74"/>
  <c r="P19" i="74" s="1"/>
  <c r="O20" i="74"/>
  <c r="P20" i="74" s="1"/>
  <c r="O21" i="74"/>
  <c r="P21" i="74" s="1"/>
  <c r="O22" i="74"/>
  <c r="P22" i="74" s="1"/>
  <c r="O23" i="74"/>
  <c r="P23" i="74" s="1"/>
  <c r="O24" i="74"/>
  <c r="P24" i="74" s="1"/>
  <c r="O25" i="74"/>
  <c r="P25" i="74" s="1"/>
  <c r="O26" i="74"/>
  <c r="P26" i="74" s="1"/>
  <c r="O27" i="74"/>
  <c r="P27" i="74" s="1"/>
  <c r="O28" i="74"/>
  <c r="P28" i="74" s="1"/>
  <c r="O29" i="74"/>
  <c r="P29" i="74" s="1"/>
  <c r="O30" i="74"/>
  <c r="P30" i="74" s="1"/>
  <c r="O31" i="74"/>
  <c r="P31" i="74" s="1"/>
  <c r="O32" i="74"/>
  <c r="P32" i="74" s="1"/>
  <c r="O33" i="74"/>
  <c r="P33" i="74" s="1"/>
  <c r="O34" i="74"/>
  <c r="P34" i="74" s="1"/>
  <c r="O35" i="74"/>
  <c r="P35" i="74" s="1"/>
  <c r="O12" i="74"/>
  <c r="P12" i="74" s="1"/>
  <c r="N36" i="74"/>
  <c r="G30" i="86" l="1"/>
  <c r="L29" i="13"/>
  <c r="M29" i="13" s="1"/>
  <c r="G22" i="86"/>
  <c r="L21" i="13"/>
  <c r="M21" i="13" s="1"/>
  <c r="G14" i="86"/>
  <c r="L13" i="13"/>
  <c r="M13" i="13" s="1"/>
  <c r="G33" i="86"/>
  <c r="L32" i="13"/>
  <c r="M32" i="13" s="1"/>
  <c r="G25" i="86"/>
  <c r="L24" i="13"/>
  <c r="M24" i="13" s="1"/>
  <c r="G17" i="86"/>
  <c r="L16" i="13"/>
  <c r="M16" i="13" s="1"/>
  <c r="G36" i="86"/>
  <c r="L35" i="13"/>
  <c r="M35" i="13" s="1"/>
  <c r="G32" i="86"/>
  <c r="L31" i="13"/>
  <c r="M31" i="13" s="1"/>
  <c r="G28" i="86"/>
  <c r="L27" i="13"/>
  <c r="M27" i="13" s="1"/>
  <c r="G24" i="86"/>
  <c r="L23" i="13"/>
  <c r="M23" i="13" s="1"/>
  <c r="G20" i="86"/>
  <c r="L19" i="13"/>
  <c r="M19" i="13" s="1"/>
  <c r="G16" i="86"/>
  <c r="L15" i="13"/>
  <c r="M15" i="13" s="1"/>
  <c r="G34" i="86"/>
  <c r="L33" i="13"/>
  <c r="M33" i="13" s="1"/>
  <c r="G26" i="86"/>
  <c r="L25" i="13"/>
  <c r="M25" i="13" s="1"/>
  <c r="G18" i="86"/>
  <c r="L17" i="13"/>
  <c r="M17" i="13" s="1"/>
  <c r="L12" i="13"/>
  <c r="M12" i="13" s="1"/>
  <c r="G13" i="86"/>
  <c r="G29" i="86"/>
  <c r="L28" i="13"/>
  <c r="M28" i="13" s="1"/>
  <c r="G21" i="86"/>
  <c r="L20" i="13"/>
  <c r="M20" i="13" s="1"/>
  <c r="G35" i="86"/>
  <c r="L34" i="13"/>
  <c r="M34" i="13" s="1"/>
  <c r="G31" i="86"/>
  <c r="L30" i="13"/>
  <c r="M30" i="13" s="1"/>
  <c r="G27" i="86"/>
  <c r="L26" i="13"/>
  <c r="M26" i="13" s="1"/>
  <c r="G23" i="86"/>
  <c r="L22" i="13"/>
  <c r="M22" i="13" s="1"/>
  <c r="G19" i="86"/>
  <c r="L18" i="13"/>
  <c r="M18" i="13" s="1"/>
  <c r="G15" i="86"/>
  <c r="L14" i="13"/>
  <c r="M14" i="13" s="1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I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11" i="65"/>
  <c r="K11" i="65" s="1"/>
  <c r="C12" i="65"/>
  <c r="C13" i="65"/>
  <c r="C14" i="65"/>
  <c r="C15" i="65"/>
  <c r="C17" i="65"/>
  <c r="C18" i="65"/>
  <c r="C19" i="65"/>
  <c r="C20" i="65"/>
  <c r="C21" i="65"/>
  <c r="C22" i="65"/>
  <c r="C23" i="65"/>
  <c r="C24" i="65"/>
  <c r="C25" i="65"/>
  <c r="C27" i="65"/>
  <c r="C28" i="65"/>
  <c r="C29" i="65"/>
  <c r="C30" i="65"/>
  <c r="C31" i="65"/>
  <c r="C32" i="65"/>
  <c r="C33" i="65"/>
  <c r="C34" i="65"/>
  <c r="C11" i="65"/>
  <c r="K27" i="65" l="1"/>
  <c r="K23" i="65"/>
  <c r="K21" i="65"/>
  <c r="K31" i="65"/>
  <c r="K15" i="65"/>
  <c r="K26" i="65"/>
  <c r="K22" i="65"/>
  <c r="K34" i="65"/>
  <c r="K30" i="65"/>
  <c r="K18" i="65"/>
  <c r="K33" i="65"/>
  <c r="K29" i="65"/>
  <c r="K25" i="65"/>
  <c r="K19" i="65"/>
  <c r="K17" i="65"/>
  <c r="K13" i="65"/>
  <c r="K32" i="65"/>
  <c r="K28" i="65"/>
  <c r="K24" i="65"/>
  <c r="K20" i="65"/>
  <c r="K16" i="65"/>
  <c r="K12" i="65"/>
  <c r="K14" i="65"/>
  <c r="C12" i="145"/>
  <c r="C13" i="145"/>
  <c r="C14" i="145"/>
  <c r="C15" i="145"/>
  <c r="C16" i="145"/>
  <c r="C17" i="145"/>
  <c r="C18" i="145"/>
  <c r="C19" i="145"/>
  <c r="C20" i="145"/>
  <c r="C21" i="145"/>
  <c r="C22" i="145"/>
  <c r="C23" i="145"/>
  <c r="C24" i="145"/>
  <c r="C25" i="145"/>
  <c r="C26" i="145"/>
  <c r="C27" i="145"/>
  <c r="C28" i="145"/>
  <c r="C29" i="145"/>
  <c r="C30" i="145"/>
  <c r="C31" i="145"/>
  <c r="C32" i="145"/>
  <c r="C33" i="145"/>
  <c r="C34" i="145"/>
  <c r="C11" i="145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F34" i="144"/>
  <c r="F11" i="144"/>
  <c r="D12" i="144"/>
  <c r="D13" i="144"/>
  <c r="D14" i="144"/>
  <c r="D15" i="144"/>
  <c r="D16" i="144"/>
  <c r="D17" i="144"/>
  <c r="D18" i="144"/>
  <c r="D19" i="144"/>
  <c r="D20" i="144"/>
  <c r="D21" i="144"/>
  <c r="D22" i="144"/>
  <c r="D23" i="144"/>
  <c r="D24" i="144"/>
  <c r="D25" i="144"/>
  <c r="D26" i="144"/>
  <c r="D27" i="144"/>
  <c r="D28" i="144"/>
  <c r="D29" i="144"/>
  <c r="D30" i="144"/>
  <c r="D31" i="144"/>
  <c r="D32" i="144"/>
  <c r="D33" i="144"/>
  <c r="D34" i="144"/>
  <c r="D11" i="144"/>
  <c r="C12" i="144"/>
  <c r="C13" i="144"/>
  <c r="C14" i="144"/>
  <c r="C15" i="144"/>
  <c r="C16" i="144"/>
  <c r="C17" i="144"/>
  <c r="C18" i="144"/>
  <c r="C19" i="144"/>
  <c r="C20" i="144"/>
  <c r="C21" i="144"/>
  <c r="C22" i="144"/>
  <c r="C23" i="144"/>
  <c r="C24" i="144"/>
  <c r="C25" i="144"/>
  <c r="C26" i="144"/>
  <c r="C27" i="144"/>
  <c r="C28" i="144"/>
  <c r="C29" i="144"/>
  <c r="C30" i="144"/>
  <c r="C31" i="144"/>
  <c r="C32" i="144"/>
  <c r="C33" i="144"/>
  <c r="C34" i="144"/>
  <c r="C11" i="144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11" i="29"/>
  <c r="C11" i="29"/>
  <c r="D36" i="208"/>
  <c r="N36" i="208" s="1"/>
  <c r="C36" i="208"/>
  <c r="N35" i="208"/>
  <c r="M35" i="208"/>
  <c r="K35" i="208"/>
  <c r="F35" i="208"/>
  <c r="N34" i="208"/>
  <c r="M34" i="208"/>
  <c r="K34" i="208"/>
  <c r="G34" i="208"/>
  <c r="F34" i="208"/>
  <c r="N33" i="208"/>
  <c r="M33" i="208"/>
  <c r="K33" i="208"/>
  <c r="G33" i="208"/>
  <c r="F33" i="208"/>
  <c r="N32" i="208"/>
  <c r="M32" i="208"/>
  <c r="K32" i="208"/>
  <c r="G32" i="208"/>
  <c r="F32" i="208"/>
  <c r="N31" i="208"/>
  <c r="M31" i="208"/>
  <c r="K31" i="208"/>
  <c r="G31" i="208"/>
  <c r="F31" i="208"/>
  <c r="N30" i="208"/>
  <c r="M30" i="208"/>
  <c r="K30" i="208"/>
  <c r="G30" i="208"/>
  <c r="F30" i="208"/>
  <c r="N29" i="208"/>
  <c r="M29" i="208"/>
  <c r="K29" i="208"/>
  <c r="G29" i="208"/>
  <c r="F29" i="208"/>
  <c r="N28" i="208"/>
  <c r="M28" i="208"/>
  <c r="K28" i="208"/>
  <c r="G28" i="208"/>
  <c r="F28" i="208"/>
  <c r="N27" i="208"/>
  <c r="M27" i="208"/>
  <c r="K27" i="208"/>
  <c r="G27" i="208"/>
  <c r="F27" i="208"/>
  <c r="N26" i="208"/>
  <c r="M26" i="208"/>
  <c r="O26" i="208" s="1"/>
  <c r="K26" i="208"/>
  <c r="G26" i="208"/>
  <c r="F26" i="208"/>
  <c r="N25" i="208"/>
  <c r="M25" i="208"/>
  <c r="K25" i="208"/>
  <c r="G25" i="208"/>
  <c r="F25" i="208"/>
  <c r="N24" i="208"/>
  <c r="M24" i="208"/>
  <c r="K24" i="208"/>
  <c r="G24" i="208"/>
  <c r="F24" i="208"/>
  <c r="N23" i="208"/>
  <c r="M23" i="208"/>
  <c r="K23" i="208"/>
  <c r="G23" i="208"/>
  <c r="F23" i="208"/>
  <c r="N22" i="208"/>
  <c r="M22" i="208"/>
  <c r="O22" i="208" s="1"/>
  <c r="K22" i="208"/>
  <c r="G22" i="208"/>
  <c r="F22" i="208"/>
  <c r="N21" i="208"/>
  <c r="M21" i="208"/>
  <c r="K21" i="208"/>
  <c r="G21" i="208"/>
  <c r="F21" i="208"/>
  <c r="N20" i="208"/>
  <c r="M20" i="208"/>
  <c r="K20" i="208"/>
  <c r="G20" i="208"/>
  <c r="F20" i="208"/>
  <c r="N19" i="208"/>
  <c r="M19" i="208"/>
  <c r="K19" i="208"/>
  <c r="G19" i="208"/>
  <c r="F19" i="208"/>
  <c r="N18" i="208"/>
  <c r="M18" i="208"/>
  <c r="K18" i="208"/>
  <c r="G18" i="208"/>
  <c r="F18" i="208"/>
  <c r="N17" i="208"/>
  <c r="M17" i="208"/>
  <c r="K17" i="208"/>
  <c r="G17" i="208"/>
  <c r="F17" i="208"/>
  <c r="N16" i="208"/>
  <c r="M16" i="208"/>
  <c r="K16" i="208"/>
  <c r="G16" i="208"/>
  <c r="F16" i="208"/>
  <c r="N15" i="208"/>
  <c r="M15" i="208"/>
  <c r="K15" i="208"/>
  <c r="G15" i="208"/>
  <c r="F15" i="208"/>
  <c r="N14" i="208"/>
  <c r="M14" i="208"/>
  <c r="K14" i="208"/>
  <c r="G14" i="208"/>
  <c r="F14" i="208"/>
  <c r="N13" i="208"/>
  <c r="M13" i="208"/>
  <c r="K13" i="208"/>
  <c r="G13" i="208"/>
  <c r="F13" i="208"/>
  <c r="N12" i="208"/>
  <c r="M12" i="208"/>
  <c r="K12" i="208"/>
  <c r="G12" i="208"/>
  <c r="F12" i="208"/>
  <c r="D36" i="207"/>
  <c r="M36" i="207" s="1"/>
  <c r="C36" i="207"/>
  <c r="M35" i="207"/>
  <c r="L35" i="207"/>
  <c r="K35" i="207"/>
  <c r="F35" i="207"/>
  <c r="M34" i="207"/>
  <c r="L34" i="207"/>
  <c r="K34" i="207"/>
  <c r="F34" i="207"/>
  <c r="M33" i="207"/>
  <c r="L33" i="207"/>
  <c r="K33" i="207"/>
  <c r="L33" i="208" s="1"/>
  <c r="F33" i="207"/>
  <c r="M32" i="207"/>
  <c r="L32" i="207"/>
  <c r="O32" i="207" s="1"/>
  <c r="K32" i="207"/>
  <c r="F32" i="207"/>
  <c r="M31" i="207"/>
  <c r="L31" i="207"/>
  <c r="K31" i="207"/>
  <c r="F31" i="207"/>
  <c r="M30" i="207"/>
  <c r="L30" i="207"/>
  <c r="K30" i="207"/>
  <c r="F30" i="207"/>
  <c r="M29" i="207"/>
  <c r="P29" i="207" s="1"/>
  <c r="L29" i="207"/>
  <c r="O29" i="207" s="1"/>
  <c r="K29" i="207"/>
  <c r="L29" i="208" s="1"/>
  <c r="F29" i="207"/>
  <c r="M28" i="207"/>
  <c r="L28" i="207"/>
  <c r="K28" i="207"/>
  <c r="F28" i="207"/>
  <c r="M27" i="207"/>
  <c r="L27" i="207"/>
  <c r="K27" i="207"/>
  <c r="F27" i="207"/>
  <c r="M26" i="207"/>
  <c r="L26" i="207"/>
  <c r="K26" i="207"/>
  <c r="F26" i="207"/>
  <c r="M25" i="207"/>
  <c r="L25" i="207"/>
  <c r="K25" i="207"/>
  <c r="F25" i="207"/>
  <c r="M24" i="207"/>
  <c r="L24" i="207"/>
  <c r="K24" i="207"/>
  <c r="F24" i="207"/>
  <c r="M23" i="207"/>
  <c r="L23" i="207"/>
  <c r="K23" i="207"/>
  <c r="F23" i="207"/>
  <c r="M22" i="207"/>
  <c r="P22" i="207" s="1"/>
  <c r="L22" i="207"/>
  <c r="K22" i="207"/>
  <c r="F22" i="207"/>
  <c r="M21" i="207"/>
  <c r="P21" i="207" s="1"/>
  <c r="L21" i="207"/>
  <c r="K21" i="207"/>
  <c r="F21" i="207"/>
  <c r="M20" i="207"/>
  <c r="L20" i="207"/>
  <c r="K20" i="207"/>
  <c r="F20" i="207"/>
  <c r="M19" i="207"/>
  <c r="L19" i="207"/>
  <c r="O19" i="207" s="1"/>
  <c r="K19" i="207"/>
  <c r="F19" i="207"/>
  <c r="M18" i="207"/>
  <c r="L18" i="207"/>
  <c r="K18" i="207"/>
  <c r="F18" i="207"/>
  <c r="M17" i="207"/>
  <c r="L17" i="207"/>
  <c r="K17" i="207"/>
  <c r="L17" i="208" s="1"/>
  <c r="F17" i="207"/>
  <c r="M16" i="207"/>
  <c r="L16" i="207"/>
  <c r="O16" i="207" s="1"/>
  <c r="K16" i="207"/>
  <c r="F16" i="207"/>
  <c r="M15" i="207"/>
  <c r="L15" i="207"/>
  <c r="O15" i="207" s="1"/>
  <c r="K15" i="207"/>
  <c r="F15" i="207"/>
  <c r="M14" i="207"/>
  <c r="P14" i="207" s="1"/>
  <c r="L14" i="207"/>
  <c r="K14" i="207"/>
  <c r="F14" i="207"/>
  <c r="M13" i="207"/>
  <c r="L13" i="207"/>
  <c r="K13" i="207"/>
  <c r="L13" i="208" s="1"/>
  <c r="F13" i="207"/>
  <c r="M12" i="207"/>
  <c r="L12" i="207"/>
  <c r="O12" i="207" s="1"/>
  <c r="K12" i="207"/>
  <c r="F12" i="207"/>
  <c r="D36" i="206"/>
  <c r="C36" i="206"/>
  <c r="G35" i="206"/>
  <c r="F35" i="206"/>
  <c r="L35" i="206" s="1"/>
  <c r="G34" i="206"/>
  <c r="F34" i="206"/>
  <c r="L34" i="206" s="1"/>
  <c r="G33" i="206"/>
  <c r="F33" i="206"/>
  <c r="L33" i="206" s="1"/>
  <c r="G32" i="206"/>
  <c r="F32" i="206"/>
  <c r="L32" i="206" s="1"/>
  <c r="G31" i="206"/>
  <c r="F31" i="206"/>
  <c r="L31" i="206" s="1"/>
  <c r="G30" i="206"/>
  <c r="F30" i="206"/>
  <c r="L30" i="206" s="1"/>
  <c r="G29" i="206"/>
  <c r="F29" i="206"/>
  <c r="L29" i="206" s="1"/>
  <c r="G28" i="206"/>
  <c r="F28" i="206"/>
  <c r="L28" i="206" s="1"/>
  <c r="G27" i="206"/>
  <c r="F27" i="206"/>
  <c r="L27" i="206" s="1"/>
  <c r="G26" i="206"/>
  <c r="F26" i="206"/>
  <c r="L26" i="206" s="1"/>
  <c r="G25" i="206"/>
  <c r="F25" i="206"/>
  <c r="L25" i="206" s="1"/>
  <c r="G24" i="206"/>
  <c r="F24" i="206"/>
  <c r="L24" i="206" s="1"/>
  <c r="G23" i="206"/>
  <c r="F23" i="206"/>
  <c r="L23" i="206" s="1"/>
  <c r="G22" i="206"/>
  <c r="F22" i="206"/>
  <c r="L22" i="206" s="1"/>
  <c r="G21" i="206"/>
  <c r="F21" i="206"/>
  <c r="L21" i="206" s="1"/>
  <c r="G20" i="206"/>
  <c r="F20" i="206"/>
  <c r="L20" i="206" s="1"/>
  <c r="G19" i="206"/>
  <c r="F19" i="206"/>
  <c r="L19" i="206" s="1"/>
  <c r="G18" i="206"/>
  <c r="F18" i="206"/>
  <c r="L18" i="206" s="1"/>
  <c r="G17" i="206"/>
  <c r="F17" i="206"/>
  <c r="L17" i="206" s="1"/>
  <c r="G16" i="206"/>
  <c r="F16" i="206"/>
  <c r="L16" i="206" s="1"/>
  <c r="G15" i="206"/>
  <c r="F15" i="206"/>
  <c r="L15" i="206" s="1"/>
  <c r="G14" i="206"/>
  <c r="F14" i="206"/>
  <c r="L14" i="206" s="1"/>
  <c r="G13" i="206"/>
  <c r="F13" i="206"/>
  <c r="L13" i="206" s="1"/>
  <c r="G12" i="206"/>
  <c r="F12" i="206"/>
  <c r="L12" i="206" s="1"/>
  <c r="G33" i="205"/>
  <c r="K35" i="204"/>
  <c r="J35" i="204"/>
  <c r="J36" i="203" s="1"/>
  <c r="I35" i="204"/>
  <c r="H35" i="204"/>
  <c r="F35" i="204"/>
  <c r="F36" i="203" s="1"/>
  <c r="E35" i="204"/>
  <c r="E36" i="203" s="1"/>
  <c r="D35" i="204"/>
  <c r="D36" i="203" s="1"/>
  <c r="C35" i="204"/>
  <c r="C36" i="203" s="1"/>
  <c r="L34" i="204"/>
  <c r="G34" i="204"/>
  <c r="G34" i="65" s="1"/>
  <c r="L33" i="204"/>
  <c r="G33" i="204"/>
  <c r="G33" i="65" s="1"/>
  <c r="Q32" i="204"/>
  <c r="L32" i="204"/>
  <c r="G32" i="204"/>
  <c r="G32" i="65" s="1"/>
  <c r="Q31" i="204"/>
  <c r="L31" i="204"/>
  <c r="G31" i="204"/>
  <c r="G31" i="65" s="1"/>
  <c r="Q30" i="204"/>
  <c r="L30" i="204"/>
  <c r="G30" i="204"/>
  <c r="G30" i="65" s="1"/>
  <c r="Q29" i="204"/>
  <c r="L29" i="204"/>
  <c r="G29" i="204"/>
  <c r="G29" i="65" s="1"/>
  <c r="Q28" i="204"/>
  <c r="L28" i="204"/>
  <c r="G28" i="204"/>
  <c r="G28" i="65" s="1"/>
  <c r="Q27" i="204"/>
  <c r="L27" i="204"/>
  <c r="G27" i="204"/>
  <c r="G27" i="65" s="1"/>
  <c r="Q26" i="204"/>
  <c r="L26" i="204"/>
  <c r="G26" i="204"/>
  <c r="G26" i="65" s="1"/>
  <c r="Q25" i="204"/>
  <c r="L25" i="204"/>
  <c r="G25" i="204"/>
  <c r="G25" i="65" s="1"/>
  <c r="Q24" i="204"/>
  <c r="L24" i="204"/>
  <c r="G24" i="204"/>
  <c r="G24" i="65" s="1"/>
  <c r="Q23" i="204"/>
  <c r="L23" i="204"/>
  <c r="G23" i="204"/>
  <c r="G23" i="65" s="1"/>
  <c r="Q22" i="204"/>
  <c r="L22" i="204"/>
  <c r="G22" i="204"/>
  <c r="G22" i="65" s="1"/>
  <c r="Q21" i="204"/>
  <c r="L21" i="204"/>
  <c r="G21" i="204"/>
  <c r="G21" i="65" s="1"/>
  <c r="Q20" i="204"/>
  <c r="L20" i="204"/>
  <c r="G20" i="204"/>
  <c r="G20" i="65" s="1"/>
  <c r="Q19" i="204"/>
  <c r="L19" i="204"/>
  <c r="G19" i="204"/>
  <c r="G19" i="65" s="1"/>
  <c r="Q18" i="204"/>
  <c r="L18" i="204"/>
  <c r="G18" i="204"/>
  <c r="G18" i="65" s="1"/>
  <c r="Q17" i="204"/>
  <c r="L17" i="204"/>
  <c r="G17" i="204"/>
  <c r="G17" i="65" s="1"/>
  <c r="Q16" i="204"/>
  <c r="L16" i="204"/>
  <c r="G16" i="204"/>
  <c r="G16" i="65" s="1"/>
  <c r="Q15" i="204"/>
  <c r="L15" i="204"/>
  <c r="G15" i="204"/>
  <c r="G15" i="65" s="1"/>
  <c r="Q14" i="204"/>
  <c r="L14" i="204"/>
  <c r="G14" i="204"/>
  <c r="G14" i="65" s="1"/>
  <c r="Q13" i="204"/>
  <c r="L13" i="204"/>
  <c r="G13" i="204"/>
  <c r="G13" i="65" s="1"/>
  <c r="Q12" i="204"/>
  <c r="L12" i="204"/>
  <c r="G12" i="204"/>
  <c r="G12" i="65" s="1"/>
  <c r="P35" i="204"/>
  <c r="P36" i="203" s="1"/>
  <c r="P37" i="203" s="1"/>
  <c r="O35" i="204"/>
  <c r="O36" i="203" s="1"/>
  <c r="O37" i="203" s="1"/>
  <c r="N35" i="204"/>
  <c r="N36" i="203" s="1"/>
  <c r="N37" i="203" s="1"/>
  <c r="M35" i="204"/>
  <c r="M36" i="203" s="1"/>
  <c r="M37" i="203" s="1"/>
  <c r="L11" i="204"/>
  <c r="G11" i="204"/>
  <c r="G11" i="65" s="1"/>
  <c r="W35" i="203"/>
  <c r="V35" i="203"/>
  <c r="U35" i="203"/>
  <c r="T35" i="203"/>
  <c r="K35" i="203"/>
  <c r="J35" i="203"/>
  <c r="I35" i="203"/>
  <c r="D35" i="29" s="1"/>
  <c r="H35" i="203"/>
  <c r="F35" i="203"/>
  <c r="F37" i="203" s="1"/>
  <c r="E35" i="203"/>
  <c r="D35" i="203"/>
  <c r="C35" i="203"/>
  <c r="C37" i="203" s="1"/>
  <c r="AB34" i="203"/>
  <c r="AA34" i="203"/>
  <c r="Z34" i="203"/>
  <c r="Y34" i="203"/>
  <c r="X34" i="203"/>
  <c r="J35" i="208"/>
  <c r="R35" i="208" s="1"/>
  <c r="J35" i="206"/>
  <c r="L34" i="203"/>
  <c r="R34" i="203" s="1"/>
  <c r="AB33" i="203"/>
  <c r="AA33" i="203"/>
  <c r="Z33" i="203"/>
  <c r="Y33" i="203"/>
  <c r="X33" i="203"/>
  <c r="J34" i="208"/>
  <c r="R34" i="208" s="1"/>
  <c r="L33" i="203"/>
  <c r="R33" i="203" s="1"/>
  <c r="AB32" i="203"/>
  <c r="AA32" i="203"/>
  <c r="Z32" i="203"/>
  <c r="Y32" i="203"/>
  <c r="X32" i="203"/>
  <c r="J33" i="208"/>
  <c r="R33" i="208" s="1"/>
  <c r="L32" i="203"/>
  <c r="R32" i="203" s="1"/>
  <c r="AB31" i="203"/>
  <c r="AA31" i="203"/>
  <c r="Z31" i="203"/>
  <c r="Y31" i="203"/>
  <c r="X31" i="203"/>
  <c r="J32" i="208"/>
  <c r="R32" i="208" s="1"/>
  <c r="J32" i="206"/>
  <c r="L31" i="203"/>
  <c r="R31" i="203" s="1"/>
  <c r="AB30" i="203"/>
  <c r="AA30" i="203"/>
  <c r="Z30" i="203"/>
  <c r="Y30" i="203"/>
  <c r="X30" i="203"/>
  <c r="J31" i="208"/>
  <c r="R31" i="208" s="1"/>
  <c r="L30" i="203"/>
  <c r="R30" i="203" s="1"/>
  <c r="AB29" i="203"/>
  <c r="AA29" i="203"/>
  <c r="Z29" i="203"/>
  <c r="Y29" i="203"/>
  <c r="X29" i="203"/>
  <c r="J30" i="208"/>
  <c r="R30" i="208" s="1"/>
  <c r="J30" i="206"/>
  <c r="L29" i="203"/>
  <c r="R29" i="203" s="1"/>
  <c r="AB28" i="203"/>
  <c r="AA28" i="203"/>
  <c r="Z28" i="203"/>
  <c r="Y28" i="203"/>
  <c r="X28" i="203"/>
  <c r="J29" i="208"/>
  <c r="R29" i="208" s="1"/>
  <c r="J29" i="206"/>
  <c r="L28" i="203"/>
  <c r="R28" i="203" s="1"/>
  <c r="AB27" i="203"/>
  <c r="AA27" i="203"/>
  <c r="Z27" i="203"/>
  <c r="Y27" i="203"/>
  <c r="X27" i="203"/>
  <c r="J28" i="208"/>
  <c r="R28" i="208" s="1"/>
  <c r="L27" i="203"/>
  <c r="R27" i="203" s="1"/>
  <c r="AB26" i="203"/>
  <c r="AA26" i="203"/>
  <c r="Z26" i="203"/>
  <c r="Y26" i="203"/>
  <c r="X26" i="203"/>
  <c r="J27" i="208"/>
  <c r="R27" i="208" s="1"/>
  <c r="L26" i="203"/>
  <c r="R26" i="203" s="1"/>
  <c r="AB25" i="203"/>
  <c r="AA25" i="203"/>
  <c r="Z25" i="203"/>
  <c r="Y25" i="203"/>
  <c r="X25" i="203"/>
  <c r="J26" i="208"/>
  <c r="R26" i="208" s="1"/>
  <c r="L25" i="203"/>
  <c r="R25" i="203" s="1"/>
  <c r="AB24" i="203"/>
  <c r="AA24" i="203"/>
  <c r="Z24" i="203"/>
  <c r="Y24" i="203"/>
  <c r="X24" i="203"/>
  <c r="J25" i="208"/>
  <c r="R25" i="208" s="1"/>
  <c r="L24" i="203"/>
  <c r="R24" i="203" s="1"/>
  <c r="AB23" i="203"/>
  <c r="AA23" i="203"/>
  <c r="Z23" i="203"/>
  <c r="Y23" i="203"/>
  <c r="X23" i="203"/>
  <c r="J24" i="208"/>
  <c r="R24" i="208" s="1"/>
  <c r="L23" i="203"/>
  <c r="R23" i="203" s="1"/>
  <c r="AB22" i="203"/>
  <c r="AA22" i="203"/>
  <c r="Z22" i="203"/>
  <c r="Y22" i="203"/>
  <c r="X22" i="203"/>
  <c r="J23" i="208"/>
  <c r="R23" i="208" s="1"/>
  <c r="J23" i="206"/>
  <c r="L22" i="203"/>
  <c r="R22" i="203" s="1"/>
  <c r="AB21" i="203"/>
  <c r="AA21" i="203"/>
  <c r="Z21" i="203"/>
  <c r="Y21" i="203"/>
  <c r="X21" i="203"/>
  <c r="J22" i="208"/>
  <c r="R22" i="208" s="1"/>
  <c r="L21" i="203"/>
  <c r="R21" i="203" s="1"/>
  <c r="AB20" i="203"/>
  <c r="AA20" i="203"/>
  <c r="Z20" i="203"/>
  <c r="Y20" i="203"/>
  <c r="X20" i="203"/>
  <c r="J21" i="208"/>
  <c r="R21" i="208" s="1"/>
  <c r="J21" i="206"/>
  <c r="L20" i="203"/>
  <c r="R20" i="203" s="1"/>
  <c r="AB19" i="203"/>
  <c r="AA19" i="203"/>
  <c r="Z19" i="203"/>
  <c r="Y19" i="203"/>
  <c r="X19" i="203"/>
  <c r="J20" i="208"/>
  <c r="R20" i="208" s="1"/>
  <c r="L19" i="203"/>
  <c r="R19" i="203" s="1"/>
  <c r="AB18" i="203"/>
  <c r="AA18" i="203"/>
  <c r="Z18" i="203"/>
  <c r="Y18" i="203"/>
  <c r="X18" i="203"/>
  <c r="J19" i="208"/>
  <c r="R19" i="208" s="1"/>
  <c r="L18" i="203"/>
  <c r="R18" i="203" s="1"/>
  <c r="AB17" i="203"/>
  <c r="AA17" i="203"/>
  <c r="Z17" i="203"/>
  <c r="Y17" i="203"/>
  <c r="X17" i="203"/>
  <c r="J18" i="208"/>
  <c r="R18" i="208" s="1"/>
  <c r="J18" i="206"/>
  <c r="L17" i="203"/>
  <c r="R17" i="203" s="1"/>
  <c r="AB16" i="203"/>
  <c r="AA16" i="203"/>
  <c r="Z16" i="203"/>
  <c r="Y16" i="203"/>
  <c r="X16" i="203"/>
  <c r="J17" i="208"/>
  <c r="R17" i="208" s="1"/>
  <c r="L16" i="203"/>
  <c r="AB15" i="203"/>
  <c r="AA15" i="203"/>
  <c r="Z15" i="203"/>
  <c r="Y15" i="203"/>
  <c r="X15" i="203"/>
  <c r="J16" i="208"/>
  <c r="R16" i="208" s="1"/>
  <c r="J16" i="206"/>
  <c r="L15" i="203"/>
  <c r="R15" i="203" s="1"/>
  <c r="AB14" i="203"/>
  <c r="AA14" i="203"/>
  <c r="Z14" i="203"/>
  <c r="Y14" i="203"/>
  <c r="X14" i="203"/>
  <c r="J15" i="208"/>
  <c r="R15" i="208" s="1"/>
  <c r="L14" i="203"/>
  <c r="R14" i="203" s="1"/>
  <c r="AB13" i="203"/>
  <c r="AA13" i="203"/>
  <c r="Z13" i="203"/>
  <c r="Y13" i="203"/>
  <c r="X13" i="203"/>
  <c r="J14" i="208"/>
  <c r="R14" i="208" s="1"/>
  <c r="L13" i="203"/>
  <c r="R13" i="203" s="1"/>
  <c r="AB12" i="203"/>
  <c r="AA12" i="203"/>
  <c r="Z12" i="203"/>
  <c r="Y12" i="203"/>
  <c r="X12" i="203"/>
  <c r="J13" i="208"/>
  <c r="R13" i="208" s="1"/>
  <c r="L12" i="203"/>
  <c r="R12" i="203" s="1"/>
  <c r="AB11" i="203"/>
  <c r="AA11" i="203"/>
  <c r="Z11" i="203"/>
  <c r="Y11" i="203"/>
  <c r="X11" i="203"/>
  <c r="L11" i="203"/>
  <c r="R11" i="203" s="1"/>
  <c r="S35" i="202"/>
  <c r="R35" i="202"/>
  <c r="Q35" i="202"/>
  <c r="P35" i="202"/>
  <c r="K35" i="202"/>
  <c r="J35" i="202"/>
  <c r="I35" i="202"/>
  <c r="H35" i="202"/>
  <c r="F35" i="202"/>
  <c r="F38" i="200" s="1"/>
  <c r="E35" i="202"/>
  <c r="E38" i="200" s="1"/>
  <c r="D35" i="202"/>
  <c r="D38" i="200" s="1"/>
  <c r="C35" i="202"/>
  <c r="C38" i="200" s="1"/>
  <c r="X34" i="202"/>
  <c r="W34" i="202"/>
  <c r="V34" i="202"/>
  <c r="U34" i="202"/>
  <c r="T34" i="202"/>
  <c r="L34" i="202"/>
  <c r="G34" i="202"/>
  <c r="X33" i="202"/>
  <c r="W33" i="202"/>
  <c r="V33" i="202"/>
  <c r="U33" i="202"/>
  <c r="T33" i="202"/>
  <c r="L33" i="202"/>
  <c r="G33" i="202"/>
  <c r="D31" i="199" s="1"/>
  <c r="X32" i="202"/>
  <c r="W32" i="202"/>
  <c r="V32" i="202"/>
  <c r="U32" i="202"/>
  <c r="T32" i="202"/>
  <c r="L32" i="202"/>
  <c r="G32" i="202"/>
  <c r="D30" i="199" s="1"/>
  <c r="X31" i="202"/>
  <c r="W31" i="202"/>
  <c r="V31" i="202"/>
  <c r="U31" i="202"/>
  <c r="T31" i="202"/>
  <c r="L31" i="202"/>
  <c r="G31" i="202"/>
  <c r="X30" i="202"/>
  <c r="W30" i="202"/>
  <c r="V30" i="202"/>
  <c r="U30" i="202"/>
  <c r="T30" i="202"/>
  <c r="L30" i="202"/>
  <c r="G30" i="202"/>
  <c r="X29" i="202"/>
  <c r="W29" i="202"/>
  <c r="V29" i="202"/>
  <c r="U29" i="202"/>
  <c r="T29" i="202"/>
  <c r="L29" i="202"/>
  <c r="G29" i="202"/>
  <c r="D27" i="199" s="1"/>
  <c r="X28" i="202"/>
  <c r="W28" i="202"/>
  <c r="V28" i="202"/>
  <c r="U28" i="202"/>
  <c r="T28" i="202"/>
  <c r="L28" i="202"/>
  <c r="G28" i="202"/>
  <c r="D26" i="199" s="1"/>
  <c r="X27" i="202"/>
  <c r="W27" i="202"/>
  <c r="V27" i="202"/>
  <c r="U27" i="202"/>
  <c r="T27" i="202"/>
  <c r="L27" i="202"/>
  <c r="G27" i="202"/>
  <c r="X26" i="202"/>
  <c r="W26" i="202"/>
  <c r="V26" i="202"/>
  <c r="U26" i="202"/>
  <c r="T26" i="202"/>
  <c r="L26" i="202"/>
  <c r="G26" i="202"/>
  <c r="X25" i="202"/>
  <c r="W25" i="202"/>
  <c r="V25" i="202"/>
  <c r="U25" i="202"/>
  <c r="T25" i="202"/>
  <c r="L25" i="202"/>
  <c r="G25" i="202"/>
  <c r="D23" i="199" s="1"/>
  <c r="X24" i="202"/>
  <c r="W24" i="202"/>
  <c r="V24" i="202"/>
  <c r="U24" i="202"/>
  <c r="T24" i="202"/>
  <c r="L24" i="202"/>
  <c r="G24" i="202"/>
  <c r="D22" i="199" s="1"/>
  <c r="X23" i="202"/>
  <c r="W23" i="202"/>
  <c r="V23" i="202"/>
  <c r="U23" i="202"/>
  <c r="T23" i="202"/>
  <c r="L23" i="202"/>
  <c r="G23" i="202"/>
  <c r="X22" i="202"/>
  <c r="W22" i="202"/>
  <c r="V22" i="202"/>
  <c r="U22" i="202"/>
  <c r="T22" i="202"/>
  <c r="L22" i="202"/>
  <c r="G22" i="202"/>
  <c r="X21" i="202"/>
  <c r="W21" i="202"/>
  <c r="V21" i="202"/>
  <c r="U21" i="202"/>
  <c r="T21" i="202"/>
  <c r="L21" i="202"/>
  <c r="G21" i="202"/>
  <c r="D19" i="199" s="1"/>
  <c r="X20" i="202"/>
  <c r="W20" i="202"/>
  <c r="V20" i="202"/>
  <c r="U20" i="202"/>
  <c r="T20" i="202"/>
  <c r="L20" i="202"/>
  <c r="G20" i="202"/>
  <c r="D18" i="199" s="1"/>
  <c r="X19" i="202"/>
  <c r="W19" i="202"/>
  <c r="V19" i="202"/>
  <c r="U19" i="202"/>
  <c r="T19" i="202"/>
  <c r="L19" i="202"/>
  <c r="G19" i="202"/>
  <c r="X18" i="202"/>
  <c r="W18" i="202"/>
  <c r="V18" i="202"/>
  <c r="U18" i="202"/>
  <c r="T18" i="202"/>
  <c r="L18" i="202"/>
  <c r="G18" i="202"/>
  <c r="X17" i="202"/>
  <c r="W17" i="202"/>
  <c r="V17" i="202"/>
  <c r="U17" i="202"/>
  <c r="T17" i="202"/>
  <c r="L17" i="202"/>
  <c r="G17" i="202"/>
  <c r="D15" i="199" s="1"/>
  <c r="X16" i="202"/>
  <c r="W16" i="202"/>
  <c r="V16" i="202"/>
  <c r="U16" i="202"/>
  <c r="T16" i="202"/>
  <c r="L16" i="202"/>
  <c r="G16" i="202"/>
  <c r="D14" i="199" s="1"/>
  <c r="X15" i="202"/>
  <c r="W15" i="202"/>
  <c r="V15" i="202"/>
  <c r="U15" i="202"/>
  <c r="T15" i="202"/>
  <c r="L15" i="202"/>
  <c r="G15" i="202"/>
  <c r="X14" i="202"/>
  <c r="W14" i="202"/>
  <c r="V14" i="202"/>
  <c r="U14" i="202"/>
  <c r="T14" i="202"/>
  <c r="L14" i="202"/>
  <c r="G14" i="202"/>
  <c r="X13" i="202"/>
  <c r="W13" i="202"/>
  <c r="V13" i="202"/>
  <c r="U13" i="202"/>
  <c r="T13" i="202"/>
  <c r="L13" i="202"/>
  <c r="G13" i="202"/>
  <c r="D11" i="199" s="1"/>
  <c r="X12" i="202"/>
  <c r="W12" i="202"/>
  <c r="V12" i="202"/>
  <c r="U12" i="202"/>
  <c r="T12" i="202"/>
  <c r="L12" i="202"/>
  <c r="G12" i="202"/>
  <c r="D10" i="199" s="1"/>
  <c r="X11" i="202"/>
  <c r="W11" i="202"/>
  <c r="V11" i="202"/>
  <c r="U11" i="202"/>
  <c r="T11" i="202"/>
  <c r="L11" i="202"/>
  <c r="G11" i="202"/>
  <c r="T35" i="201"/>
  <c r="S35" i="201"/>
  <c r="R35" i="201"/>
  <c r="Q35" i="201"/>
  <c r="P35" i="201"/>
  <c r="K35" i="201"/>
  <c r="J35" i="201"/>
  <c r="I35" i="201"/>
  <c r="H35" i="201"/>
  <c r="F35" i="201"/>
  <c r="F37" i="200" s="1"/>
  <c r="E35" i="201"/>
  <c r="E37" i="200" s="1"/>
  <c r="D35" i="201"/>
  <c r="D37" i="200" s="1"/>
  <c r="C35" i="201"/>
  <c r="C37" i="200" s="1"/>
  <c r="X34" i="201"/>
  <c r="W34" i="201"/>
  <c r="V34" i="201"/>
  <c r="U34" i="201"/>
  <c r="L34" i="201"/>
  <c r="G35" i="207" s="1"/>
  <c r="G34" i="201"/>
  <c r="X33" i="201"/>
  <c r="W33" i="201"/>
  <c r="V33" i="201"/>
  <c r="U33" i="201"/>
  <c r="L33" i="201"/>
  <c r="G33" i="201"/>
  <c r="E31" i="199" s="1"/>
  <c r="X32" i="201"/>
  <c r="W32" i="201"/>
  <c r="V32" i="201"/>
  <c r="U32" i="201"/>
  <c r="L32" i="201"/>
  <c r="G33" i="207" s="1"/>
  <c r="G32" i="201"/>
  <c r="E30" i="199" s="1"/>
  <c r="X31" i="201"/>
  <c r="W31" i="201"/>
  <c r="V31" i="201"/>
  <c r="U31" i="201"/>
  <c r="L31" i="201"/>
  <c r="G31" i="201"/>
  <c r="E29" i="199" s="1"/>
  <c r="X30" i="201"/>
  <c r="W30" i="201"/>
  <c r="V30" i="201"/>
  <c r="U30" i="201"/>
  <c r="L30" i="201"/>
  <c r="G31" i="207" s="1"/>
  <c r="G30" i="201"/>
  <c r="E28" i="199" s="1"/>
  <c r="X29" i="201"/>
  <c r="W29" i="201"/>
  <c r="V29" i="201"/>
  <c r="U29" i="201"/>
  <c r="L29" i="201"/>
  <c r="G29" i="201"/>
  <c r="E27" i="199" s="1"/>
  <c r="X28" i="201"/>
  <c r="W28" i="201"/>
  <c r="V28" i="201"/>
  <c r="U28" i="201"/>
  <c r="L28" i="201"/>
  <c r="G29" i="207" s="1"/>
  <c r="G28" i="201"/>
  <c r="E26" i="199" s="1"/>
  <c r="X27" i="201"/>
  <c r="W27" i="201"/>
  <c r="V27" i="201"/>
  <c r="U27" i="201"/>
  <c r="L27" i="201"/>
  <c r="G27" i="201"/>
  <c r="E25" i="199" s="1"/>
  <c r="X26" i="201"/>
  <c r="W26" i="201"/>
  <c r="V26" i="201"/>
  <c r="U26" i="201"/>
  <c r="L26" i="201"/>
  <c r="G27" i="207" s="1"/>
  <c r="G26" i="201"/>
  <c r="E24" i="199" s="1"/>
  <c r="X25" i="201"/>
  <c r="W25" i="201"/>
  <c r="V25" i="201"/>
  <c r="U25" i="201"/>
  <c r="L25" i="201"/>
  <c r="G25" i="201"/>
  <c r="E23" i="199" s="1"/>
  <c r="X24" i="201"/>
  <c r="W24" i="201"/>
  <c r="V24" i="201"/>
  <c r="U24" i="201"/>
  <c r="L24" i="201"/>
  <c r="G25" i="207" s="1"/>
  <c r="G24" i="201"/>
  <c r="E22" i="199" s="1"/>
  <c r="X23" i="201"/>
  <c r="W23" i="201"/>
  <c r="V23" i="201"/>
  <c r="U23" i="201"/>
  <c r="L23" i="201"/>
  <c r="G23" i="201"/>
  <c r="E21" i="199" s="1"/>
  <c r="X22" i="201"/>
  <c r="W22" i="201"/>
  <c r="V22" i="201"/>
  <c r="U22" i="201"/>
  <c r="L22" i="201"/>
  <c r="G23" i="207" s="1"/>
  <c r="G22" i="201"/>
  <c r="E20" i="199" s="1"/>
  <c r="X21" i="201"/>
  <c r="W21" i="201"/>
  <c r="V21" i="201"/>
  <c r="U21" i="201"/>
  <c r="L21" i="201"/>
  <c r="G21" i="201"/>
  <c r="E19" i="199" s="1"/>
  <c r="X20" i="201"/>
  <c r="W20" i="201"/>
  <c r="V20" i="201"/>
  <c r="U20" i="201"/>
  <c r="L20" i="201"/>
  <c r="G21" i="207" s="1"/>
  <c r="G20" i="201"/>
  <c r="E18" i="199" s="1"/>
  <c r="X19" i="201"/>
  <c r="W19" i="201"/>
  <c r="V19" i="201"/>
  <c r="U19" i="201"/>
  <c r="L19" i="201"/>
  <c r="G19" i="201"/>
  <c r="E17" i="199" s="1"/>
  <c r="X18" i="201"/>
  <c r="W18" i="201"/>
  <c r="V18" i="201"/>
  <c r="U18" i="201"/>
  <c r="L18" i="201"/>
  <c r="G19" i="207" s="1"/>
  <c r="G18" i="201"/>
  <c r="E16" i="199" s="1"/>
  <c r="X17" i="201"/>
  <c r="W17" i="201"/>
  <c r="V17" i="201"/>
  <c r="U17" i="201"/>
  <c r="L17" i="201"/>
  <c r="G17" i="201"/>
  <c r="E15" i="199" s="1"/>
  <c r="X16" i="201"/>
  <c r="W16" i="201"/>
  <c r="V16" i="201"/>
  <c r="U16" i="201"/>
  <c r="L16" i="201"/>
  <c r="G17" i="207" s="1"/>
  <c r="G16" i="201"/>
  <c r="E14" i="199" s="1"/>
  <c r="X15" i="201"/>
  <c r="W15" i="201"/>
  <c r="V15" i="201"/>
  <c r="U15" i="201"/>
  <c r="L15" i="201"/>
  <c r="G15" i="201"/>
  <c r="E13" i="199" s="1"/>
  <c r="X14" i="201"/>
  <c r="W14" i="201"/>
  <c r="V14" i="201"/>
  <c r="U14" i="201"/>
  <c r="L14" i="201"/>
  <c r="G15" i="207" s="1"/>
  <c r="G14" i="201"/>
  <c r="E12" i="199" s="1"/>
  <c r="X13" i="201"/>
  <c r="W13" i="201"/>
  <c r="V13" i="201"/>
  <c r="U13" i="201"/>
  <c r="L13" i="201"/>
  <c r="G13" i="201"/>
  <c r="E11" i="199" s="1"/>
  <c r="X12" i="201"/>
  <c r="W12" i="201"/>
  <c r="V12" i="201"/>
  <c r="U12" i="201"/>
  <c r="L12" i="201"/>
  <c r="G13" i="207" s="1"/>
  <c r="G12" i="201"/>
  <c r="E10" i="199" s="1"/>
  <c r="X11" i="201"/>
  <c r="W11" i="201"/>
  <c r="V11" i="201"/>
  <c r="U11" i="201"/>
  <c r="L11" i="201"/>
  <c r="G11" i="201"/>
  <c r="E9" i="199" s="1"/>
  <c r="T36" i="200"/>
  <c r="S36" i="200"/>
  <c r="R36" i="200"/>
  <c r="Q36" i="200"/>
  <c r="P36" i="200"/>
  <c r="K36" i="200"/>
  <c r="J36" i="200"/>
  <c r="I36" i="200"/>
  <c r="H36" i="200"/>
  <c r="F36" i="200"/>
  <c r="E36" i="200"/>
  <c r="D36" i="200"/>
  <c r="C36" i="200"/>
  <c r="C39" i="200" s="1"/>
  <c r="Y35" i="200"/>
  <c r="X35" i="200"/>
  <c r="W35" i="200"/>
  <c r="V35" i="200"/>
  <c r="U35" i="200"/>
  <c r="L35" i="200"/>
  <c r="G35" i="200"/>
  <c r="C32" i="199" s="1"/>
  <c r="Y34" i="200"/>
  <c r="X34" i="200"/>
  <c r="W34" i="200"/>
  <c r="V34" i="200"/>
  <c r="U34" i="200"/>
  <c r="L34" i="200"/>
  <c r="G34" i="200"/>
  <c r="Y33" i="200"/>
  <c r="X33" i="200"/>
  <c r="W33" i="200"/>
  <c r="V33" i="200"/>
  <c r="U33" i="200"/>
  <c r="L33" i="200"/>
  <c r="G30" i="199" s="1"/>
  <c r="G33" i="200"/>
  <c r="C30" i="199" s="1"/>
  <c r="Y32" i="200"/>
  <c r="X32" i="200"/>
  <c r="W32" i="200"/>
  <c r="V32" i="200"/>
  <c r="U32" i="200"/>
  <c r="L32" i="200"/>
  <c r="G32" i="200"/>
  <c r="Y31" i="200"/>
  <c r="X31" i="200"/>
  <c r="W31" i="200"/>
  <c r="V31" i="200"/>
  <c r="U31" i="200"/>
  <c r="L31" i="200"/>
  <c r="G31" i="200"/>
  <c r="C28" i="199" s="1"/>
  <c r="Y30" i="200"/>
  <c r="X30" i="200"/>
  <c r="W30" i="200"/>
  <c r="V30" i="200"/>
  <c r="U30" i="200"/>
  <c r="L30" i="200"/>
  <c r="G30" i="200"/>
  <c r="Y29" i="200"/>
  <c r="X29" i="200"/>
  <c r="W29" i="200"/>
  <c r="V29" i="200"/>
  <c r="U29" i="200"/>
  <c r="L29" i="200"/>
  <c r="G26" i="199" s="1"/>
  <c r="G29" i="200"/>
  <c r="C26" i="199" s="1"/>
  <c r="Y28" i="200"/>
  <c r="X28" i="200"/>
  <c r="W28" i="200"/>
  <c r="V28" i="200"/>
  <c r="U28" i="200"/>
  <c r="L28" i="200"/>
  <c r="G28" i="200"/>
  <c r="Y27" i="200"/>
  <c r="X27" i="200"/>
  <c r="W27" i="200"/>
  <c r="V27" i="200"/>
  <c r="U27" i="200"/>
  <c r="L27" i="200"/>
  <c r="G27" i="200"/>
  <c r="C24" i="199" s="1"/>
  <c r="Y26" i="200"/>
  <c r="X26" i="200"/>
  <c r="W26" i="200"/>
  <c r="V26" i="200"/>
  <c r="U26" i="200"/>
  <c r="L26" i="200"/>
  <c r="G26" i="200"/>
  <c r="Y25" i="200"/>
  <c r="X25" i="200"/>
  <c r="W25" i="200"/>
  <c r="V25" i="200"/>
  <c r="U25" i="200"/>
  <c r="L25" i="200"/>
  <c r="G22" i="199" s="1"/>
  <c r="G25" i="200"/>
  <c r="C22" i="199" s="1"/>
  <c r="Y24" i="200"/>
  <c r="X24" i="200"/>
  <c r="W24" i="200"/>
  <c r="V24" i="200"/>
  <c r="U24" i="200"/>
  <c r="L24" i="200"/>
  <c r="G24" i="200"/>
  <c r="Y23" i="200"/>
  <c r="X23" i="200"/>
  <c r="W23" i="200"/>
  <c r="V23" i="200"/>
  <c r="U23" i="200"/>
  <c r="L23" i="200"/>
  <c r="G23" i="200"/>
  <c r="C20" i="199" s="1"/>
  <c r="Y22" i="200"/>
  <c r="X22" i="200"/>
  <c r="W22" i="200"/>
  <c r="V22" i="200"/>
  <c r="U22" i="200"/>
  <c r="L22" i="200"/>
  <c r="G22" i="200"/>
  <c r="Y21" i="200"/>
  <c r="X21" i="200"/>
  <c r="W21" i="200"/>
  <c r="V21" i="200"/>
  <c r="U21" i="200"/>
  <c r="L21" i="200"/>
  <c r="G18" i="199" s="1"/>
  <c r="G21" i="200"/>
  <c r="C18" i="199" s="1"/>
  <c r="Y20" i="200"/>
  <c r="X20" i="200"/>
  <c r="W20" i="200"/>
  <c r="V20" i="200"/>
  <c r="U20" i="200"/>
  <c r="L20" i="200"/>
  <c r="G20" i="200"/>
  <c r="Y19" i="200"/>
  <c r="X19" i="200"/>
  <c r="W19" i="200"/>
  <c r="V19" i="200"/>
  <c r="U19" i="200"/>
  <c r="L19" i="200"/>
  <c r="G19" i="200"/>
  <c r="C16" i="199" s="1"/>
  <c r="Y18" i="200"/>
  <c r="X18" i="200"/>
  <c r="W18" i="200"/>
  <c r="V18" i="200"/>
  <c r="U18" i="200"/>
  <c r="L18" i="200"/>
  <c r="G18" i="200"/>
  <c r="Y17" i="200"/>
  <c r="X17" i="200"/>
  <c r="W17" i="200"/>
  <c r="V17" i="200"/>
  <c r="U17" i="200"/>
  <c r="L17" i="200"/>
  <c r="G14" i="199" s="1"/>
  <c r="G17" i="200"/>
  <c r="C14" i="199" s="1"/>
  <c r="Y16" i="200"/>
  <c r="X16" i="200"/>
  <c r="W16" i="200"/>
  <c r="V16" i="200"/>
  <c r="U16" i="200"/>
  <c r="L16" i="200"/>
  <c r="G16" i="200"/>
  <c r="Y15" i="200"/>
  <c r="X15" i="200"/>
  <c r="W15" i="200"/>
  <c r="V15" i="200"/>
  <c r="U15" i="200"/>
  <c r="L15" i="200"/>
  <c r="G15" i="200"/>
  <c r="C12" i="199" s="1"/>
  <c r="Y14" i="200"/>
  <c r="X14" i="200"/>
  <c r="W14" i="200"/>
  <c r="V14" i="200"/>
  <c r="U14" i="200"/>
  <c r="L14" i="200"/>
  <c r="G14" i="200"/>
  <c r="Y13" i="200"/>
  <c r="X13" i="200"/>
  <c r="W13" i="200"/>
  <c r="V13" i="200"/>
  <c r="U13" i="200"/>
  <c r="L13" i="200"/>
  <c r="G10" i="199" s="1"/>
  <c r="G13" i="200"/>
  <c r="C10" i="199" s="1"/>
  <c r="Y12" i="200"/>
  <c r="X12" i="200"/>
  <c r="W12" i="200"/>
  <c r="V12" i="200"/>
  <c r="U12" i="200"/>
  <c r="L12" i="200"/>
  <c r="G12" i="200"/>
  <c r="D32" i="199"/>
  <c r="C31" i="199"/>
  <c r="C34" i="222" s="1"/>
  <c r="D34" i="222" s="1"/>
  <c r="D29" i="199"/>
  <c r="C29" i="199"/>
  <c r="D28" i="199"/>
  <c r="C27" i="199"/>
  <c r="D25" i="199"/>
  <c r="C25" i="199"/>
  <c r="C28" i="222" s="1"/>
  <c r="D28" i="222" s="1"/>
  <c r="D24" i="199"/>
  <c r="C23" i="199"/>
  <c r="C26" i="222" s="1"/>
  <c r="D26" i="222" s="1"/>
  <c r="D21" i="199"/>
  <c r="C21" i="199"/>
  <c r="D20" i="199"/>
  <c r="C19" i="199"/>
  <c r="D17" i="199"/>
  <c r="C17" i="199"/>
  <c r="C20" i="222" s="1"/>
  <c r="D20" i="222" s="1"/>
  <c r="D16" i="199"/>
  <c r="C15" i="199"/>
  <c r="C18" i="222" s="1"/>
  <c r="D18" i="222" s="1"/>
  <c r="D13" i="199"/>
  <c r="C13" i="199"/>
  <c r="D12" i="199"/>
  <c r="C11" i="199"/>
  <c r="D9" i="199"/>
  <c r="C9" i="199"/>
  <c r="C12" i="222" s="1"/>
  <c r="Y12" i="202" l="1"/>
  <c r="Y16" i="202"/>
  <c r="Y20" i="202"/>
  <c r="Y24" i="202"/>
  <c r="Y28" i="202"/>
  <c r="Y32" i="202"/>
  <c r="F36" i="206"/>
  <c r="D39" i="206"/>
  <c r="G9" i="199"/>
  <c r="G13" i="199"/>
  <c r="G17" i="199"/>
  <c r="G21" i="199"/>
  <c r="G25" i="199"/>
  <c r="G29" i="199"/>
  <c r="D39" i="200"/>
  <c r="W35" i="201"/>
  <c r="D37" i="203"/>
  <c r="O23" i="208"/>
  <c r="D33" i="199"/>
  <c r="H30" i="207"/>
  <c r="H25" i="207"/>
  <c r="M25" i="206" s="1"/>
  <c r="H29" i="207"/>
  <c r="J33" i="207"/>
  <c r="S33" i="207" s="1"/>
  <c r="H33" i="207"/>
  <c r="M33" i="206" s="1"/>
  <c r="N23" i="207"/>
  <c r="E39" i="200"/>
  <c r="X35" i="201"/>
  <c r="H16" i="207"/>
  <c r="H20" i="207"/>
  <c r="H24" i="207"/>
  <c r="H28" i="207"/>
  <c r="H32" i="207"/>
  <c r="C35" i="144"/>
  <c r="H36" i="203"/>
  <c r="H37" i="203" s="1"/>
  <c r="L19" i="208"/>
  <c r="H14" i="207"/>
  <c r="H18" i="207"/>
  <c r="H22" i="207"/>
  <c r="H26" i="207"/>
  <c r="H13" i="207"/>
  <c r="H17" i="207"/>
  <c r="H21" i="207"/>
  <c r="F35" i="144"/>
  <c r="K36" i="203"/>
  <c r="K37" i="203" s="1"/>
  <c r="P24" i="207"/>
  <c r="G12" i="199"/>
  <c r="G16" i="199"/>
  <c r="G20" i="199"/>
  <c r="G24" i="199"/>
  <c r="G28" i="199"/>
  <c r="G32" i="199"/>
  <c r="F39" i="200"/>
  <c r="E37" i="203"/>
  <c r="J37" i="203"/>
  <c r="Q37" i="203"/>
  <c r="J15" i="207"/>
  <c r="S15" i="207" s="1"/>
  <c r="H15" i="207"/>
  <c r="M15" i="206" s="1"/>
  <c r="H19" i="207"/>
  <c r="J23" i="207"/>
  <c r="S23" i="207" s="1"/>
  <c r="H23" i="207"/>
  <c r="M23" i="206" s="1"/>
  <c r="H27" i="207"/>
  <c r="H31" i="207"/>
  <c r="M31" i="206" s="1"/>
  <c r="D35" i="144"/>
  <c r="I36" i="203"/>
  <c r="I37" i="203" s="1"/>
  <c r="O13" i="207"/>
  <c r="N17" i="207"/>
  <c r="N22" i="207"/>
  <c r="L27" i="208"/>
  <c r="O24" i="208"/>
  <c r="P23" i="208"/>
  <c r="Q33" i="204"/>
  <c r="Q34" i="204"/>
  <c r="G35" i="204"/>
  <c r="N25" i="207"/>
  <c r="P16" i="207"/>
  <c r="Q16" i="207" s="1"/>
  <c r="P20" i="207"/>
  <c r="O21" i="208"/>
  <c r="L22" i="208"/>
  <c r="Z12" i="200"/>
  <c r="Z14" i="200"/>
  <c r="Z16" i="200"/>
  <c r="Z18" i="200"/>
  <c r="Z20" i="200"/>
  <c r="Z22" i="200"/>
  <c r="Z24" i="200"/>
  <c r="Z26" i="200"/>
  <c r="Z28" i="200"/>
  <c r="Z30" i="200"/>
  <c r="Z32" i="200"/>
  <c r="Z34" i="200"/>
  <c r="Y14" i="201"/>
  <c r="Y18" i="201"/>
  <c r="Y22" i="201"/>
  <c r="Y26" i="201"/>
  <c r="Y30" i="201"/>
  <c r="Y34" i="201"/>
  <c r="G35" i="201"/>
  <c r="G37" i="200" s="1"/>
  <c r="U35" i="202"/>
  <c r="W35" i="202"/>
  <c r="M12" i="202"/>
  <c r="M16" i="202"/>
  <c r="M18" i="202"/>
  <c r="M20" i="202"/>
  <c r="M24" i="202"/>
  <c r="M26" i="202"/>
  <c r="M28" i="202"/>
  <c r="M32" i="202"/>
  <c r="M34" i="202"/>
  <c r="N31" i="207"/>
  <c r="F23" i="199"/>
  <c r="W37" i="200"/>
  <c r="Y37" i="200"/>
  <c r="V37" i="200"/>
  <c r="X37" i="200"/>
  <c r="Z15" i="200"/>
  <c r="Z17" i="200"/>
  <c r="Z19" i="200"/>
  <c r="Z21" i="200"/>
  <c r="Z23" i="200"/>
  <c r="Z25" i="200"/>
  <c r="Z27" i="200"/>
  <c r="Z29" i="200"/>
  <c r="Z31" i="200"/>
  <c r="Z33" i="200"/>
  <c r="Z35" i="200"/>
  <c r="L36" i="200"/>
  <c r="U35" i="201"/>
  <c r="Y12" i="201"/>
  <c r="M14" i="201"/>
  <c r="Y16" i="201"/>
  <c r="M18" i="201"/>
  <c r="Y20" i="201"/>
  <c r="M22" i="201"/>
  <c r="Y24" i="201"/>
  <c r="M26" i="201"/>
  <c r="E29" i="222"/>
  <c r="F29" i="222" s="1"/>
  <c r="Y28" i="201"/>
  <c r="E31" i="222"/>
  <c r="F31" i="222" s="1"/>
  <c r="M30" i="201"/>
  <c r="Y32" i="201"/>
  <c r="E32" i="199"/>
  <c r="M34" i="201"/>
  <c r="M14" i="202"/>
  <c r="G16" i="207"/>
  <c r="M22" i="202"/>
  <c r="G24" i="207"/>
  <c r="M30" i="202"/>
  <c r="G32" i="207"/>
  <c r="L23" i="208"/>
  <c r="K36" i="208"/>
  <c r="L36" i="208" s="1"/>
  <c r="L14" i="208"/>
  <c r="E12" i="222"/>
  <c r="M11" i="201"/>
  <c r="M15" i="201"/>
  <c r="E20" i="222"/>
  <c r="F20" i="222" s="1"/>
  <c r="M19" i="201"/>
  <c r="M23" i="201"/>
  <c r="M27" i="201"/>
  <c r="M31" i="201"/>
  <c r="G12" i="207"/>
  <c r="G20" i="207"/>
  <c r="G28" i="207"/>
  <c r="O27" i="207"/>
  <c r="L30" i="208"/>
  <c r="P30" i="207"/>
  <c r="P32" i="207"/>
  <c r="C35" i="29"/>
  <c r="M11" i="202"/>
  <c r="V35" i="202"/>
  <c r="X35" i="202"/>
  <c r="Y14" i="202"/>
  <c r="M15" i="202"/>
  <c r="Y18" i="202"/>
  <c r="M19" i="202"/>
  <c r="Y22" i="202"/>
  <c r="M23" i="202"/>
  <c r="Y26" i="202"/>
  <c r="M27" i="202"/>
  <c r="Y30" i="202"/>
  <c r="M31" i="202"/>
  <c r="Y34" i="202"/>
  <c r="G35" i="202"/>
  <c r="G38" i="200" s="1"/>
  <c r="L35" i="202"/>
  <c r="T35" i="202"/>
  <c r="S11" i="204"/>
  <c r="S12" i="204"/>
  <c r="S13" i="204"/>
  <c r="S14" i="204"/>
  <c r="S15" i="204"/>
  <c r="S16" i="204"/>
  <c r="S17" i="204"/>
  <c r="S18" i="204"/>
  <c r="S19" i="204"/>
  <c r="S20" i="204"/>
  <c r="S21" i="204"/>
  <c r="S22" i="204"/>
  <c r="S23" i="204"/>
  <c r="S24" i="204"/>
  <c r="S25" i="204"/>
  <c r="S26" i="204"/>
  <c r="S27" i="204"/>
  <c r="S28" i="204"/>
  <c r="S29" i="204"/>
  <c r="S30" i="204"/>
  <c r="S31" i="204"/>
  <c r="S32" i="204"/>
  <c r="S33" i="204"/>
  <c r="S34" i="204"/>
  <c r="P12" i="207"/>
  <c r="N14" i="207"/>
  <c r="N15" i="207"/>
  <c r="N20" i="207"/>
  <c r="O24" i="207"/>
  <c r="N24" i="207"/>
  <c r="L25" i="208"/>
  <c r="P25" i="207"/>
  <c r="Q25" i="207" s="1"/>
  <c r="P28" i="207"/>
  <c r="N30" i="207"/>
  <c r="O31" i="207"/>
  <c r="N33" i="207"/>
  <c r="O33" i="207"/>
  <c r="P34" i="207"/>
  <c r="O12" i="208"/>
  <c r="O14" i="208"/>
  <c r="O18" i="208"/>
  <c r="O19" i="208"/>
  <c r="O23" i="207"/>
  <c r="O25" i="208"/>
  <c r="O28" i="208"/>
  <c r="O30" i="208"/>
  <c r="O34" i="208"/>
  <c r="O35" i="208"/>
  <c r="E28" i="222"/>
  <c r="F28" i="222" s="1"/>
  <c r="E13" i="222"/>
  <c r="F13" i="222" s="1"/>
  <c r="E18" i="222"/>
  <c r="F18" i="222" s="1"/>
  <c r="E21" i="222"/>
  <c r="F21" i="222" s="1"/>
  <c r="E23" i="222"/>
  <c r="F23" i="222" s="1"/>
  <c r="E26" i="222"/>
  <c r="F26" i="222" s="1"/>
  <c r="E34" i="222"/>
  <c r="F34" i="222" s="1"/>
  <c r="E16" i="222"/>
  <c r="F16" i="222" s="1"/>
  <c r="E24" i="222"/>
  <c r="F24" i="222" s="1"/>
  <c r="E32" i="222"/>
  <c r="F32" i="222" s="1"/>
  <c r="E15" i="222"/>
  <c r="F15" i="222" s="1"/>
  <c r="E14" i="222"/>
  <c r="F14" i="222" s="1"/>
  <c r="E17" i="222"/>
  <c r="F17" i="222" s="1"/>
  <c r="E19" i="222"/>
  <c r="F19" i="222" s="1"/>
  <c r="E22" i="222"/>
  <c r="F22" i="222" s="1"/>
  <c r="E25" i="222"/>
  <c r="F25" i="222" s="1"/>
  <c r="E27" i="222"/>
  <c r="F27" i="222" s="1"/>
  <c r="E30" i="222"/>
  <c r="F30" i="222" s="1"/>
  <c r="E33" i="222"/>
  <c r="F33" i="222" s="1"/>
  <c r="E35" i="222"/>
  <c r="F35" i="222" s="1"/>
  <c r="F17" i="199"/>
  <c r="F12" i="222"/>
  <c r="F13" i="199"/>
  <c r="J13" i="199" s="1"/>
  <c r="C16" i="222"/>
  <c r="D16" i="222" s="1"/>
  <c r="F19" i="199"/>
  <c r="J19" i="199" s="1"/>
  <c r="C22" i="222"/>
  <c r="D22" i="222" s="1"/>
  <c r="F21" i="199"/>
  <c r="J21" i="199" s="1"/>
  <c r="C24" i="222"/>
  <c r="D24" i="222" s="1"/>
  <c r="F12" i="199"/>
  <c r="C15" i="222"/>
  <c r="D15" i="222" s="1"/>
  <c r="F16" i="199"/>
  <c r="J16" i="199" s="1"/>
  <c r="C19" i="222"/>
  <c r="D19" i="222" s="1"/>
  <c r="F20" i="199"/>
  <c r="J20" i="199" s="1"/>
  <c r="C23" i="222"/>
  <c r="D23" i="222" s="1"/>
  <c r="F24" i="199"/>
  <c r="C27" i="222"/>
  <c r="D27" i="222" s="1"/>
  <c r="F28" i="199"/>
  <c r="C31" i="222"/>
  <c r="D31" i="222" s="1"/>
  <c r="F32" i="199"/>
  <c r="C35" i="222"/>
  <c r="D35" i="222" s="1"/>
  <c r="F15" i="199"/>
  <c r="F31" i="199"/>
  <c r="J31" i="199" s="1"/>
  <c r="F9" i="199"/>
  <c r="F25" i="199"/>
  <c r="J25" i="199" s="1"/>
  <c r="F11" i="199"/>
  <c r="J11" i="199" s="1"/>
  <c r="C14" i="222"/>
  <c r="D14" i="222" s="1"/>
  <c r="F27" i="199"/>
  <c r="J27" i="199" s="1"/>
  <c r="C30" i="222"/>
  <c r="D30" i="222" s="1"/>
  <c r="F29" i="199"/>
  <c r="J29" i="199" s="1"/>
  <c r="C32" i="222"/>
  <c r="D32" i="222" s="1"/>
  <c r="F10" i="199"/>
  <c r="J10" i="199" s="1"/>
  <c r="C13" i="222"/>
  <c r="D13" i="222" s="1"/>
  <c r="F14" i="199"/>
  <c r="J14" i="199" s="1"/>
  <c r="C17" i="222"/>
  <c r="D17" i="222" s="1"/>
  <c r="F18" i="199"/>
  <c r="J18" i="199" s="1"/>
  <c r="C21" i="222"/>
  <c r="D21" i="222" s="1"/>
  <c r="F22" i="199"/>
  <c r="J22" i="199" s="1"/>
  <c r="C25" i="222"/>
  <c r="D25" i="222" s="1"/>
  <c r="F26" i="199"/>
  <c r="J26" i="199" s="1"/>
  <c r="C29" i="222"/>
  <c r="D29" i="222" s="1"/>
  <c r="F30" i="199"/>
  <c r="J30" i="199" s="1"/>
  <c r="C33" i="222"/>
  <c r="D33" i="222" s="1"/>
  <c r="D12" i="222"/>
  <c r="Q32" i="207"/>
  <c r="L31" i="208"/>
  <c r="O17" i="208"/>
  <c r="O20" i="208"/>
  <c r="O33" i="208"/>
  <c r="P13" i="207"/>
  <c r="L15" i="208"/>
  <c r="O17" i="207"/>
  <c r="Q17" i="207" s="1"/>
  <c r="P18" i="207"/>
  <c r="O21" i="207"/>
  <c r="Q21" i="207" s="1"/>
  <c r="P26" i="207"/>
  <c r="O28" i="207"/>
  <c r="Q28" i="207" s="1"/>
  <c r="P33" i="207"/>
  <c r="Q33" i="207" s="1"/>
  <c r="O35" i="207"/>
  <c r="F36" i="208"/>
  <c r="O13" i="208"/>
  <c r="O15" i="208"/>
  <c r="O16" i="208"/>
  <c r="O29" i="208"/>
  <c r="O31" i="208"/>
  <c r="O32" i="208"/>
  <c r="P17" i="207"/>
  <c r="O20" i="207"/>
  <c r="Q20" i="207" s="1"/>
  <c r="L21" i="208"/>
  <c r="L34" i="208"/>
  <c r="L35" i="208"/>
  <c r="P36" i="207"/>
  <c r="O27" i="208"/>
  <c r="M36" i="208"/>
  <c r="O36" i="208" s="1"/>
  <c r="K36" i="207"/>
  <c r="N16" i="207"/>
  <c r="Q24" i="207"/>
  <c r="O25" i="207"/>
  <c r="N32" i="207"/>
  <c r="L20" i="208"/>
  <c r="F36" i="207"/>
  <c r="N12" i="207"/>
  <c r="N13" i="207"/>
  <c r="N19" i="207"/>
  <c r="N26" i="207"/>
  <c r="N28" i="207"/>
  <c r="N29" i="207"/>
  <c r="N35" i="207"/>
  <c r="L36" i="207"/>
  <c r="N36" i="207" s="1"/>
  <c r="L16" i="208"/>
  <c r="L26" i="208"/>
  <c r="L32" i="208"/>
  <c r="L28" i="208"/>
  <c r="Q12" i="207"/>
  <c r="N18" i="207"/>
  <c r="N21" i="207"/>
  <c r="N27" i="207"/>
  <c r="Q29" i="207"/>
  <c r="N34" i="207"/>
  <c r="L18" i="208"/>
  <c r="L24" i="208"/>
  <c r="AC12" i="203"/>
  <c r="AC21" i="203"/>
  <c r="AC28" i="203"/>
  <c r="J13" i="206"/>
  <c r="J22" i="206"/>
  <c r="J31" i="206"/>
  <c r="J34" i="206"/>
  <c r="C35" i="145"/>
  <c r="C14" i="205"/>
  <c r="F14" i="205" s="1"/>
  <c r="C16" i="65"/>
  <c r="C24" i="205"/>
  <c r="F24" i="205" s="1"/>
  <c r="C26" i="65"/>
  <c r="AA35" i="203"/>
  <c r="AC19" i="203"/>
  <c r="AC24" i="203"/>
  <c r="AC33" i="203"/>
  <c r="J15" i="206"/>
  <c r="R16" i="203"/>
  <c r="J19" i="206"/>
  <c r="J24" i="206"/>
  <c r="J28" i="206"/>
  <c r="F35" i="29"/>
  <c r="Y35" i="203"/>
  <c r="AC20" i="203"/>
  <c r="AC29" i="203"/>
  <c r="AC32" i="203"/>
  <c r="AC34" i="203"/>
  <c r="AB35" i="203"/>
  <c r="AC13" i="203"/>
  <c r="AC15" i="203"/>
  <c r="AC17" i="203"/>
  <c r="AC22" i="203"/>
  <c r="AC25" i="203"/>
  <c r="AC26" i="203"/>
  <c r="AC31" i="203"/>
  <c r="Z35" i="203"/>
  <c r="AC14" i="203"/>
  <c r="AC16" i="203"/>
  <c r="AC18" i="203"/>
  <c r="AC23" i="203"/>
  <c r="AC27" i="203"/>
  <c r="AC30" i="203"/>
  <c r="J33" i="206"/>
  <c r="J27" i="206"/>
  <c r="J26" i="206"/>
  <c r="J14" i="206"/>
  <c r="J25" i="206"/>
  <c r="J20" i="206"/>
  <c r="L35" i="203"/>
  <c r="G36" i="208"/>
  <c r="G38" i="206" s="1"/>
  <c r="J23" i="199"/>
  <c r="Q35" i="204"/>
  <c r="Q36" i="203" s="1"/>
  <c r="H12" i="208"/>
  <c r="C12" i="205"/>
  <c r="F12" i="205" s="1"/>
  <c r="C16" i="205"/>
  <c r="F16" i="205" s="1"/>
  <c r="C20" i="205"/>
  <c r="F20" i="205" s="1"/>
  <c r="C28" i="205"/>
  <c r="F28" i="205" s="1"/>
  <c r="C32" i="205"/>
  <c r="F32" i="205" s="1"/>
  <c r="Z13" i="200"/>
  <c r="AC11" i="203"/>
  <c r="Q11" i="204"/>
  <c r="H12" i="207" s="1"/>
  <c r="C9" i="205"/>
  <c r="F9" i="205" s="1"/>
  <c r="C17" i="205"/>
  <c r="F17" i="205" s="1"/>
  <c r="C25" i="205"/>
  <c r="F25" i="205" s="1"/>
  <c r="U36" i="200"/>
  <c r="M12" i="201"/>
  <c r="Y13" i="201"/>
  <c r="M16" i="201"/>
  <c r="Y17" i="201"/>
  <c r="M20" i="201"/>
  <c r="Y21" i="201"/>
  <c r="M24" i="201"/>
  <c r="Y25" i="201"/>
  <c r="M28" i="201"/>
  <c r="Y29" i="201"/>
  <c r="M32" i="201"/>
  <c r="Y33" i="201"/>
  <c r="L35" i="201"/>
  <c r="M35" i="201" s="1"/>
  <c r="Y13" i="202"/>
  <c r="Y15" i="202"/>
  <c r="Y17" i="202"/>
  <c r="Y19" i="202"/>
  <c r="Y21" i="202"/>
  <c r="Y23" i="202"/>
  <c r="Y25" i="202"/>
  <c r="Y27" i="202"/>
  <c r="Y29" i="202"/>
  <c r="Y31" i="202"/>
  <c r="Y33" i="202"/>
  <c r="J17" i="206"/>
  <c r="G35" i="203"/>
  <c r="X35" i="203"/>
  <c r="L35" i="204"/>
  <c r="C15" i="205"/>
  <c r="F15" i="205" s="1"/>
  <c r="C23" i="205"/>
  <c r="F23" i="205" s="1"/>
  <c r="C31" i="205"/>
  <c r="F31" i="205" s="1"/>
  <c r="M14" i="200"/>
  <c r="G11" i="199"/>
  <c r="M18" i="200"/>
  <c r="G15" i="199"/>
  <c r="M22" i="200"/>
  <c r="G19" i="199"/>
  <c r="M26" i="200"/>
  <c r="G23" i="199"/>
  <c r="M30" i="200"/>
  <c r="G27" i="199"/>
  <c r="M34" i="200"/>
  <c r="G31" i="199"/>
  <c r="H12" i="206"/>
  <c r="M12" i="206" s="1"/>
  <c r="M13" i="202"/>
  <c r="G14" i="207"/>
  <c r="M17" i="202"/>
  <c r="G18" i="207"/>
  <c r="M21" i="202"/>
  <c r="G22" i="207"/>
  <c r="M25" i="202"/>
  <c r="G26" i="207"/>
  <c r="M29" i="202"/>
  <c r="G30" i="207"/>
  <c r="M33" i="202"/>
  <c r="G34" i="207"/>
  <c r="C10" i="205"/>
  <c r="F10" i="205" s="1"/>
  <c r="C18" i="205"/>
  <c r="F18" i="205" s="1"/>
  <c r="C22" i="205"/>
  <c r="F22" i="205" s="1"/>
  <c r="C26" i="205"/>
  <c r="F26" i="205" s="1"/>
  <c r="C30" i="205"/>
  <c r="F30" i="205" s="1"/>
  <c r="C33" i="199"/>
  <c r="M13" i="200"/>
  <c r="M15" i="200"/>
  <c r="M17" i="200"/>
  <c r="M19" i="200"/>
  <c r="M21" i="200"/>
  <c r="M23" i="200"/>
  <c r="M25" i="200"/>
  <c r="M27" i="200"/>
  <c r="M29" i="200"/>
  <c r="M31" i="200"/>
  <c r="M33" i="200"/>
  <c r="M35" i="200"/>
  <c r="E33" i="199"/>
  <c r="V35" i="201"/>
  <c r="M13" i="201"/>
  <c r="M17" i="201"/>
  <c r="M21" i="201"/>
  <c r="M25" i="201"/>
  <c r="M29" i="201"/>
  <c r="M33" i="201"/>
  <c r="C13" i="205"/>
  <c r="F13" i="205" s="1"/>
  <c r="C21" i="205"/>
  <c r="F21" i="205" s="1"/>
  <c r="C29" i="205"/>
  <c r="F29" i="205" s="1"/>
  <c r="G36" i="206"/>
  <c r="M12" i="200"/>
  <c r="M16" i="200"/>
  <c r="M20" i="200"/>
  <c r="M24" i="200"/>
  <c r="M28" i="200"/>
  <c r="M32" i="200"/>
  <c r="G36" i="200"/>
  <c r="Y11" i="201"/>
  <c r="Y15" i="201"/>
  <c r="Y19" i="201"/>
  <c r="Y23" i="201"/>
  <c r="Y27" i="201"/>
  <c r="Y31" i="201"/>
  <c r="C11" i="205"/>
  <c r="F11" i="205" s="1"/>
  <c r="C19" i="205"/>
  <c r="F19" i="205" s="1"/>
  <c r="C27" i="205"/>
  <c r="F27" i="205" s="1"/>
  <c r="O14" i="207"/>
  <c r="Q14" i="207" s="1"/>
  <c r="P15" i="207"/>
  <c r="Q15" i="207" s="1"/>
  <c r="O18" i="207"/>
  <c r="Q18" i="207" s="1"/>
  <c r="P19" i="207"/>
  <c r="Q19" i="207" s="1"/>
  <c r="O22" i="207"/>
  <c r="Q22" i="207" s="1"/>
  <c r="P23" i="207"/>
  <c r="Q23" i="207" s="1"/>
  <c r="O26" i="207"/>
  <c r="P27" i="207"/>
  <c r="Q27" i="207" s="1"/>
  <c r="O30" i="207"/>
  <c r="P31" i="207"/>
  <c r="Q31" i="207" s="1"/>
  <c r="O34" i="207"/>
  <c r="Q34" i="207" s="1"/>
  <c r="P35" i="207"/>
  <c r="Q35" i="207" s="1"/>
  <c r="L12" i="208"/>
  <c r="Y11" i="202"/>
  <c r="J26" i="207" l="1"/>
  <c r="S26" i="207" s="1"/>
  <c r="M26" i="206"/>
  <c r="J28" i="207"/>
  <c r="S28" i="207" s="1"/>
  <c r="M28" i="206"/>
  <c r="J30" i="207"/>
  <c r="M30" i="206"/>
  <c r="G39" i="200"/>
  <c r="Q13" i="207"/>
  <c r="J31" i="207"/>
  <c r="S31" i="207" s="1"/>
  <c r="J19" i="207"/>
  <c r="S19" i="207" s="1"/>
  <c r="M19" i="206"/>
  <c r="J21" i="207"/>
  <c r="M21" i="206"/>
  <c r="J22" i="207"/>
  <c r="S22" i="207" s="1"/>
  <c r="M22" i="206"/>
  <c r="J24" i="207"/>
  <c r="S24" i="207" s="1"/>
  <c r="M24" i="206"/>
  <c r="J29" i="207"/>
  <c r="M29" i="206"/>
  <c r="L36" i="206"/>
  <c r="F39" i="206"/>
  <c r="J27" i="207"/>
  <c r="S27" i="207" s="1"/>
  <c r="M27" i="206"/>
  <c r="J17" i="207"/>
  <c r="S17" i="207" s="1"/>
  <c r="M17" i="206"/>
  <c r="J18" i="207"/>
  <c r="M18" i="206"/>
  <c r="J20" i="207"/>
  <c r="S20" i="207" s="1"/>
  <c r="M20" i="206"/>
  <c r="Z37" i="200"/>
  <c r="Y35" i="202"/>
  <c r="J13" i="207"/>
  <c r="S13" i="207" s="1"/>
  <c r="M13" i="206"/>
  <c r="J14" i="207"/>
  <c r="S14" i="207" s="1"/>
  <c r="M14" i="206"/>
  <c r="J32" i="207"/>
  <c r="S32" i="207" s="1"/>
  <c r="M32" i="206"/>
  <c r="J16" i="207"/>
  <c r="M16" i="206"/>
  <c r="J25" i="207"/>
  <c r="S25" i="207" s="1"/>
  <c r="P32" i="208"/>
  <c r="S21" i="207"/>
  <c r="P21" i="208"/>
  <c r="S30" i="207"/>
  <c r="P30" i="208"/>
  <c r="S18" i="207"/>
  <c r="P18" i="208"/>
  <c r="S16" i="207"/>
  <c r="P16" i="208"/>
  <c r="S29" i="207"/>
  <c r="P29" i="208"/>
  <c r="P27" i="208"/>
  <c r="Y35" i="201"/>
  <c r="P25" i="208"/>
  <c r="D36" i="222"/>
  <c r="H34" i="207"/>
  <c r="Q30" i="207"/>
  <c r="S35" i="204"/>
  <c r="L36" i="203"/>
  <c r="L37" i="203" s="1"/>
  <c r="Q35" i="203"/>
  <c r="P14" i="208"/>
  <c r="P28" i="208"/>
  <c r="P15" i="208"/>
  <c r="P22" i="208"/>
  <c r="P20" i="208"/>
  <c r="P19" i="208"/>
  <c r="H35" i="207"/>
  <c r="P17" i="208"/>
  <c r="M35" i="202"/>
  <c r="P33" i="208"/>
  <c r="P31" i="208"/>
  <c r="P26" i="208"/>
  <c r="P24" i="208"/>
  <c r="P13" i="208"/>
  <c r="G35" i="65"/>
  <c r="G36" i="203"/>
  <c r="G37" i="203" s="1"/>
  <c r="F33" i="205"/>
  <c r="AC35" i="203"/>
  <c r="C36" i="222"/>
  <c r="J17" i="199"/>
  <c r="F36" i="222"/>
  <c r="J28" i="199"/>
  <c r="J15" i="199"/>
  <c r="E36" i="222"/>
  <c r="G36" i="207"/>
  <c r="G37" i="206" s="1"/>
  <c r="G39" i="206" s="1"/>
  <c r="F33" i="199"/>
  <c r="J33" i="199" s="1"/>
  <c r="J32" i="199"/>
  <c r="J12" i="199"/>
  <c r="J24" i="199"/>
  <c r="J9" i="199"/>
  <c r="Q26" i="207"/>
  <c r="O36" i="207"/>
  <c r="Q36" i="207" s="1"/>
  <c r="R35" i="203"/>
  <c r="C35" i="65"/>
  <c r="G33" i="199"/>
  <c r="H36" i="208"/>
  <c r="H38" i="206" s="1"/>
  <c r="J12" i="208"/>
  <c r="M36" i="200"/>
  <c r="H36" i="206"/>
  <c r="J12" i="206"/>
  <c r="C33" i="205"/>
  <c r="J12" i="207"/>
  <c r="S12" i="207" s="1"/>
  <c r="M36" i="206" l="1"/>
  <c r="J35" i="207"/>
  <c r="M35" i="206"/>
  <c r="J34" i="207"/>
  <c r="S34" i="207" s="1"/>
  <c r="M34" i="206"/>
  <c r="P34" i="208"/>
  <c r="P35" i="208"/>
  <c r="S35" i="207"/>
  <c r="H36" i="207"/>
  <c r="J36" i="208"/>
  <c r="J38" i="206" s="1"/>
  <c r="R12" i="208"/>
  <c r="J36" i="206"/>
  <c r="P12" i="208"/>
  <c r="K12" i="163"/>
  <c r="K13" i="163"/>
  <c r="K14" i="163"/>
  <c r="K15" i="163"/>
  <c r="K16" i="163"/>
  <c r="K17" i="163"/>
  <c r="K18" i="163"/>
  <c r="K19" i="163"/>
  <c r="K20" i="163"/>
  <c r="K21" i="163"/>
  <c r="K22" i="163"/>
  <c r="K11" i="163"/>
  <c r="M23" i="163"/>
  <c r="P36" i="208" l="1"/>
  <c r="J36" i="207"/>
  <c r="J37" i="206" s="1"/>
  <c r="J39" i="206" s="1"/>
  <c r="J40" i="206" s="1"/>
  <c r="H37" i="206"/>
  <c r="H39" i="206" s="1"/>
  <c r="C26" i="165" l="1"/>
  <c r="D26" i="165"/>
  <c r="E26" i="165"/>
  <c r="F26" i="165"/>
  <c r="I26" i="165"/>
  <c r="J26" i="165"/>
  <c r="E27" i="165" l="1"/>
  <c r="D12" i="158"/>
  <c r="D13" i="158"/>
  <c r="D14" i="158"/>
  <c r="D15" i="158"/>
  <c r="D16" i="158"/>
  <c r="D17" i="158"/>
  <c r="D18" i="158"/>
  <c r="D19" i="158"/>
  <c r="D20" i="158"/>
  <c r="D21" i="158"/>
  <c r="D22" i="158"/>
  <c r="D23" i="158"/>
  <c r="D24" i="158"/>
  <c r="D25" i="158"/>
  <c r="D26" i="158"/>
  <c r="D27" i="158"/>
  <c r="D28" i="158"/>
  <c r="D29" i="158"/>
  <c r="D30" i="158"/>
  <c r="D31" i="158"/>
  <c r="D32" i="158"/>
  <c r="D33" i="158"/>
  <c r="D34" i="158"/>
  <c r="D11" i="158"/>
  <c r="C38" i="7" l="1"/>
  <c r="D38" i="7"/>
  <c r="L38" i="7"/>
  <c r="M38" i="7"/>
  <c r="D26" i="14" l="1"/>
  <c r="E26" i="14"/>
  <c r="F26" i="14"/>
  <c r="C26" i="14"/>
  <c r="H36" i="13"/>
  <c r="N38" i="7"/>
  <c r="K13" i="13" l="1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D36" i="13"/>
  <c r="K12" i="13"/>
  <c r="E36" i="13"/>
  <c r="J36" i="13"/>
  <c r="K36" i="13" l="1"/>
  <c r="O14" i="86" l="1"/>
  <c r="P14" i="86" s="1"/>
  <c r="O15" i="86"/>
  <c r="P15" i="86" s="1"/>
  <c r="O16" i="86"/>
  <c r="P16" i="86" s="1"/>
  <c r="O17" i="86"/>
  <c r="P17" i="86" s="1"/>
  <c r="O18" i="86"/>
  <c r="P18" i="86" s="1"/>
  <c r="O19" i="86"/>
  <c r="P19" i="86" s="1"/>
  <c r="O20" i="86"/>
  <c r="P20" i="86" s="1"/>
  <c r="O21" i="86"/>
  <c r="P21" i="86" s="1"/>
  <c r="O22" i="86"/>
  <c r="P22" i="86" s="1"/>
  <c r="O23" i="86"/>
  <c r="P23" i="86" s="1"/>
  <c r="O24" i="86"/>
  <c r="P24" i="86" s="1"/>
  <c r="O25" i="86"/>
  <c r="P25" i="86" s="1"/>
  <c r="O26" i="86"/>
  <c r="P26" i="86" s="1"/>
  <c r="O27" i="86"/>
  <c r="P27" i="86" s="1"/>
  <c r="O28" i="86"/>
  <c r="P28" i="86" s="1"/>
  <c r="O29" i="86"/>
  <c r="P29" i="86" s="1"/>
  <c r="O30" i="86"/>
  <c r="P30" i="86" s="1"/>
  <c r="O31" i="86"/>
  <c r="P31" i="86" s="1"/>
  <c r="O32" i="86"/>
  <c r="P32" i="86" s="1"/>
  <c r="O33" i="86"/>
  <c r="O34" i="86"/>
  <c r="P34" i="86" s="1"/>
  <c r="O35" i="86"/>
  <c r="P35" i="86" s="1"/>
  <c r="O36" i="86"/>
  <c r="P36" i="86" s="1"/>
  <c r="O13" i="86"/>
  <c r="P13" i="86" s="1"/>
  <c r="N37" i="86"/>
  <c r="Y14" i="75"/>
  <c r="Y15" i="75"/>
  <c r="Y16" i="75"/>
  <c r="Y17" i="75"/>
  <c r="Y18" i="75"/>
  <c r="Y19" i="75"/>
  <c r="Y20" i="75"/>
  <c r="Y21" i="75"/>
  <c r="Y22" i="75"/>
  <c r="Y23" i="75"/>
  <c r="Y24" i="75"/>
  <c r="Y25" i="75"/>
  <c r="Y26" i="75"/>
  <c r="Y27" i="75"/>
  <c r="Y28" i="75"/>
  <c r="Y29" i="75"/>
  <c r="Y30" i="75"/>
  <c r="Y31" i="75"/>
  <c r="Y32" i="75"/>
  <c r="Y33" i="75"/>
  <c r="Y34" i="75"/>
  <c r="Y35" i="75"/>
  <c r="Y36" i="75"/>
  <c r="X14" i="75"/>
  <c r="Z14" i="75" s="1"/>
  <c r="X15" i="75"/>
  <c r="X16" i="75"/>
  <c r="X17" i="75"/>
  <c r="X18" i="75"/>
  <c r="Z18" i="75" s="1"/>
  <c r="X19" i="75"/>
  <c r="X20" i="75"/>
  <c r="X21" i="75"/>
  <c r="X22" i="75"/>
  <c r="Z22" i="75" s="1"/>
  <c r="X23" i="75"/>
  <c r="X24" i="75"/>
  <c r="X25" i="75"/>
  <c r="X26" i="75"/>
  <c r="Z26" i="75" s="1"/>
  <c r="X27" i="75"/>
  <c r="X28" i="75"/>
  <c r="X29" i="75"/>
  <c r="Z29" i="75" s="1"/>
  <c r="X30" i="75"/>
  <c r="Z30" i="75" s="1"/>
  <c r="X31" i="75"/>
  <c r="X32" i="75"/>
  <c r="X33" i="75"/>
  <c r="Z33" i="75" s="1"/>
  <c r="X34" i="75"/>
  <c r="Z34" i="75" s="1"/>
  <c r="X35" i="75"/>
  <c r="X36" i="75"/>
  <c r="Y13" i="75"/>
  <c r="Y37" i="75" s="1"/>
  <c r="X13" i="75"/>
  <c r="U37" i="75"/>
  <c r="V37" i="75"/>
  <c r="W13" i="75"/>
  <c r="W14" i="75"/>
  <c r="W15" i="75"/>
  <c r="W16" i="75"/>
  <c r="W17" i="75"/>
  <c r="W18" i="75"/>
  <c r="W19" i="75"/>
  <c r="W20" i="75"/>
  <c r="W21" i="75"/>
  <c r="W22" i="75"/>
  <c r="W23" i="75"/>
  <c r="W24" i="75"/>
  <c r="W25" i="75"/>
  <c r="W26" i="75"/>
  <c r="W27" i="75"/>
  <c r="W28" i="75"/>
  <c r="W29" i="75"/>
  <c r="W30" i="75"/>
  <c r="W31" i="75"/>
  <c r="W32" i="75"/>
  <c r="W33" i="75"/>
  <c r="W34" i="75"/>
  <c r="W35" i="75"/>
  <c r="W36" i="75"/>
  <c r="Z25" i="75" l="1"/>
  <c r="Z21" i="75"/>
  <c r="Z17" i="75"/>
  <c r="Z32" i="75"/>
  <c r="Z24" i="75"/>
  <c r="Z16" i="75"/>
  <c r="W37" i="75"/>
  <c r="Z35" i="75"/>
  <c r="Z31" i="75"/>
  <c r="Z27" i="75"/>
  <c r="Z23" i="75"/>
  <c r="Z19" i="75"/>
  <c r="Z15" i="75"/>
  <c r="Z36" i="75"/>
  <c r="Z28" i="75"/>
  <c r="Z20" i="75"/>
  <c r="X37" i="75"/>
  <c r="Z37" i="75" s="1"/>
  <c r="Z13" i="75"/>
  <c r="O37" i="86"/>
  <c r="P33" i="86"/>
  <c r="AB36" i="160"/>
  <c r="AC36" i="160"/>
  <c r="AD36" i="160"/>
  <c r="AE36" i="160"/>
  <c r="AF12" i="160"/>
  <c r="AG12" i="160" s="1"/>
  <c r="AF13" i="160"/>
  <c r="AG13" i="160" s="1"/>
  <c r="AF14" i="160"/>
  <c r="AG14" i="160" s="1"/>
  <c r="AF15" i="160"/>
  <c r="AG15" i="160" s="1"/>
  <c r="AF16" i="160"/>
  <c r="AG16" i="160" s="1"/>
  <c r="AF17" i="160"/>
  <c r="AG17" i="160" s="1"/>
  <c r="AF18" i="160"/>
  <c r="AG18" i="160" s="1"/>
  <c r="AF19" i="160"/>
  <c r="AG19" i="160" s="1"/>
  <c r="AF20" i="160"/>
  <c r="AG20" i="160" s="1"/>
  <c r="AF21" i="160"/>
  <c r="AG21" i="160" s="1"/>
  <c r="AF22" i="160"/>
  <c r="AG22" i="160" s="1"/>
  <c r="AF23" i="160"/>
  <c r="AG23" i="160" s="1"/>
  <c r="AF24" i="160"/>
  <c r="AG24" i="160" s="1"/>
  <c r="AF25" i="160"/>
  <c r="AG25" i="160" s="1"/>
  <c r="AF26" i="160"/>
  <c r="AG26" i="160" s="1"/>
  <c r="AF27" i="160"/>
  <c r="AG27" i="160" s="1"/>
  <c r="AF28" i="160"/>
  <c r="AG28" i="160" s="1"/>
  <c r="AF29" i="160"/>
  <c r="AG29" i="160" s="1"/>
  <c r="AF30" i="160"/>
  <c r="AG30" i="160" s="1"/>
  <c r="AF31" i="160"/>
  <c r="AG31" i="160" s="1"/>
  <c r="AF32" i="160"/>
  <c r="AG32" i="160" s="1"/>
  <c r="AF33" i="160"/>
  <c r="AG33" i="160" s="1"/>
  <c r="AF34" i="160"/>
  <c r="AG34" i="160" s="1"/>
  <c r="AF35" i="160"/>
  <c r="AG35" i="160" s="1"/>
  <c r="X36" i="160"/>
  <c r="Y13" i="160"/>
  <c r="Y14" i="160"/>
  <c r="Y15" i="160"/>
  <c r="Y16" i="160"/>
  <c r="Y17" i="160"/>
  <c r="Y18" i="160"/>
  <c r="Y19" i="160"/>
  <c r="Y20" i="160"/>
  <c r="Y21" i="160"/>
  <c r="Y22" i="160"/>
  <c r="Y23" i="160"/>
  <c r="Y24" i="160"/>
  <c r="Y25" i="160"/>
  <c r="Y26" i="160"/>
  <c r="Y27" i="160"/>
  <c r="Y28" i="160"/>
  <c r="Y29" i="160"/>
  <c r="Y30" i="160"/>
  <c r="Y31" i="160"/>
  <c r="Y32" i="160"/>
  <c r="Y33" i="160"/>
  <c r="Y34" i="160"/>
  <c r="Y35" i="160"/>
  <c r="Y12" i="160"/>
  <c r="W36" i="160"/>
  <c r="W38" i="160" s="1"/>
  <c r="R37" i="75"/>
  <c r="S37" i="75"/>
  <c r="T13" i="75"/>
  <c r="T14" i="75"/>
  <c r="T15" i="75"/>
  <c r="T16" i="75"/>
  <c r="T17" i="75"/>
  <c r="T18" i="75"/>
  <c r="T19" i="75"/>
  <c r="T20" i="75"/>
  <c r="T21" i="75"/>
  <c r="T22" i="75"/>
  <c r="T23" i="75"/>
  <c r="T24" i="75"/>
  <c r="T25" i="75"/>
  <c r="T26" i="75"/>
  <c r="T27" i="75"/>
  <c r="T28" i="75"/>
  <c r="T29" i="75"/>
  <c r="T30" i="75"/>
  <c r="T31" i="75"/>
  <c r="T32" i="75"/>
  <c r="T33" i="75"/>
  <c r="T34" i="75"/>
  <c r="T35" i="75"/>
  <c r="T36" i="75"/>
  <c r="AF36" i="160" l="1"/>
  <c r="T37" i="75"/>
  <c r="Y36" i="160"/>
  <c r="D20" i="197"/>
  <c r="O35" i="161" l="1"/>
  <c r="P35" i="161"/>
  <c r="Q35" i="161"/>
  <c r="R13" i="160"/>
  <c r="P13" i="160" s="1"/>
  <c r="R14" i="160"/>
  <c r="P14" i="160" s="1"/>
  <c r="R15" i="160"/>
  <c r="P15" i="160" s="1"/>
  <c r="R16" i="160"/>
  <c r="P16" i="160" s="1"/>
  <c r="R17" i="160"/>
  <c r="P17" i="160" s="1"/>
  <c r="R18" i="160"/>
  <c r="P18" i="160" s="1"/>
  <c r="R19" i="160"/>
  <c r="P19" i="160" s="1"/>
  <c r="R20" i="160"/>
  <c r="P20" i="160" s="1"/>
  <c r="R21" i="160"/>
  <c r="P21" i="160" s="1"/>
  <c r="R22" i="160"/>
  <c r="P22" i="160" s="1"/>
  <c r="R23" i="160"/>
  <c r="P23" i="160" s="1"/>
  <c r="R24" i="160"/>
  <c r="P24" i="160" s="1"/>
  <c r="R25" i="160"/>
  <c r="P25" i="160" s="1"/>
  <c r="R26" i="160"/>
  <c r="P26" i="160" s="1"/>
  <c r="R27" i="160"/>
  <c r="P27" i="160" s="1"/>
  <c r="R28" i="160"/>
  <c r="P28" i="160" s="1"/>
  <c r="R29" i="160"/>
  <c r="P29" i="160" s="1"/>
  <c r="R30" i="160"/>
  <c r="P30" i="160" s="1"/>
  <c r="R31" i="160"/>
  <c r="P31" i="160" s="1"/>
  <c r="R32" i="160"/>
  <c r="P32" i="160" s="1"/>
  <c r="R33" i="160"/>
  <c r="P33" i="160" s="1"/>
  <c r="R34" i="160"/>
  <c r="P34" i="160" s="1"/>
  <c r="R35" i="160"/>
  <c r="P35" i="160" s="1"/>
  <c r="R12" i="160"/>
  <c r="Q12" i="160" s="1"/>
  <c r="N13" i="160"/>
  <c r="L13" i="160" s="1"/>
  <c r="N14" i="160"/>
  <c r="L14" i="160" s="1"/>
  <c r="N15" i="160"/>
  <c r="L15" i="160" s="1"/>
  <c r="N16" i="160"/>
  <c r="L16" i="160" s="1"/>
  <c r="N17" i="160"/>
  <c r="L17" i="160" s="1"/>
  <c r="N18" i="160"/>
  <c r="L18" i="160" s="1"/>
  <c r="N19" i="160"/>
  <c r="L19" i="160" s="1"/>
  <c r="N20" i="160"/>
  <c r="L20" i="160" s="1"/>
  <c r="N21" i="160"/>
  <c r="L21" i="160" s="1"/>
  <c r="N22" i="160"/>
  <c r="L22" i="160" s="1"/>
  <c r="N23" i="160"/>
  <c r="L23" i="160" s="1"/>
  <c r="N24" i="160"/>
  <c r="L24" i="160" s="1"/>
  <c r="N25" i="160"/>
  <c r="L25" i="160" s="1"/>
  <c r="N26" i="160"/>
  <c r="L26" i="160" s="1"/>
  <c r="N27" i="160"/>
  <c r="L27" i="160" s="1"/>
  <c r="N28" i="160"/>
  <c r="L28" i="160" s="1"/>
  <c r="N29" i="160"/>
  <c r="L29" i="160" s="1"/>
  <c r="N30" i="160"/>
  <c r="L30" i="160" s="1"/>
  <c r="N31" i="160"/>
  <c r="L31" i="160" s="1"/>
  <c r="N32" i="160"/>
  <c r="L32" i="160" s="1"/>
  <c r="N33" i="160"/>
  <c r="L33" i="160" s="1"/>
  <c r="N34" i="160"/>
  <c r="L34" i="160" s="1"/>
  <c r="N35" i="160"/>
  <c r="L35" i="160" s="1"/>
  <c r="N12" i="160"/>
  <c r="M12" i="160" s="1"/>
  <c r="J13" i="160"/>
  <c r="H13" i="160" s="1"/>
  <c r="J14" i="160"/>
  <c r="H14" i="160" s="1"/>
  <c r="J15" i="160"/>
  <c r="H15" i="160" s="1"/>
  <c r="J16" i="160"/>
  <c r="H16" i="160" s="1"/>
  <c r="J17" i="160"/>
  <c r="H17" i="160" s="1"/>
  <c r="J18" i="160"/>
  <c r="H18" i="160" s="1"/>
  <c r="J19" i="160"/>
  <c r="H19" i="160" s="1"/>
  <c r="J20" i="160"/>
  <c r="H20" i="160" s="1"/>
  <c r="J21" i="160"/>
  <c r="H21" i="160" s="1"/>
  <c r="J22" i="160"/>
  <c r="H22" i="160" s="1"/>
  <c r="J23" i="160"/>
  <c r="H23" i="160" s="1"/>
  <c r="J24" i="160"/>
  <c r="H24" i="160" s="1"/>
  <c r="J25" i="160"/>
  <c r="H25" i="160" s="1"/>
  <c r="J26" i="160"/>
  <c r="H26" i="160" s="1"/>
  <c r="J27" i="160"/>
  <c r="H27" i="160" s="1"/>
  <c r="J28" i="160"/>
  <c r="H28" i="160" s="1"/>
  <c r="J29" i="160"/>
  <c r="H29" i="160" s="1"/>
  <c r="J30" i="160"/>
  <c r="H30" i="160" s="1"/>
  <c r="J31" i="160"/>
  <c r="H31" i="160" s="1"/>
  <c r="J32" i="160"/>
  <c r="H32" i="160" s="1"/>
  <c r="J33" i="160"/>
  <c r="H33" i="160" s="1"/>
  <c r="J34" i="160"/>
  <c r="H34" i="160" s="1"/>
  <c r="J35" i="160"/>
  <c r="H35" i="160" s="1"/>
  <c r="J12" i="160"/>
  <c r="I12" i="160" s="1"/>
  <c r="F13" i="160"/>
  <c r="D13" i="160" s="1"/>
  <c r="T13" i="160" s="1"/>
  <c r="F14" i="160"/>
  <c r="D14" i="160" s="1"/>
  <c r="T14" i="160" s="1"/>
  <c r="F15" i="160"/>
  <c r="D15" i="160" s="1"/>
  <c r="T15" i="160" s="1"/>
  <c r="F16" i="160"/>
  <c r="D16" i="160" s="1"/>
  <c r="T16" i="160" s="1"/>
  <c r="F17" i="160"/>
  <c r="D17" i="160" s="1"/>
  <c r="T17" i="160" s="1"/>
  <c r="F18" i="160"/>
  <c r="D18" i="160" s="1"/>
  <c r="T18" i="160" s="1"/>
  <c r="F19" i="160"/>
  <c r="D19" i="160" s="1"/>
  <c r="T19" i="160" s="1"/>
  <c r="F20" i="160"/>
  <c r="D20" i="160" s="1"/>
  <c r="T20" i="160" s="1"/>
  <c r="F21" i="160"/>
  <c r="D21" i="160" s="1"/>
  <c r="T21" i="160" s="1"/>
  <c r="F22" i="160"/>
  <c r="D22" i="160" s="1"/>
  <c r="T22" i="160" s="1"/>
  <c r="F23" i="160"/>
  <c r="D23" i="160" s="1"/>
  <c r="T23" i="160" s="1"/>
  <c r="F24" i="160"/>
  <c r="D24" i="160" s="1"/>
  <c r="T24" i="160" s="1"/>
  <c r="F25" i="160"/>
  <c r="D25" i="160" s="1"/>
  <c r="T25" i="160" s="1"/>
  <c r="F26" i="160"/>
  <c r="D26" i="160" s="1"/>
  <c r="T26" i="160" s="1"/>
  <c r="F27" i="160"/>
  <c r="D27" i="160" s="1"/>
  <c r="T27" i="160" s="1"/>
  <c r="F28" i="160"/>
  <c r="D28" i="160" s="1"/>
  <c r="T28" i="160" s="1"/>
  <c r="F29" i="160"/>
  <c r="D29" i="160" s="1"/>
  <c r="T29" i="160" s="1"/>
  <c r="F30" i="160"/>
  <c r="D30" i="160" s="1"/>
  <c r="T30" i="160" s="1"/>
  <c r="F31" i="160"/>
  <c r="D31" i="160" s="1"/>
  <c r="T31" i="160" s="1"/>
  <c r="F32" i="160"/>
  <c r="D32" i="160" s="1"/>
  <c r="T32" i="160" s="1"/>
  <c r="F33" i="160"/>
  <c r="D33" i="160" s="1"/>
  <c r="T33" i="160" s="1"/>
  <c r="F34" i="160"/>
  <c r="D34" i="160" s="1"/>
  <c r="T34" i="160" s="1"/>
  <c r="F35" i="160"/>
  <c r="D35" i="160" s="1"/>
  <c r="T35" i="160" s="1"/>
  <c r="F12" i="160"/>
  <c r="E12" i="160" s="1"/>
  <c r="U12" i="160" s="1"/>
  <c r="S13" i="160"/>
  <c r="S14" i="160"/>
  <c r="S15" i="160"/>
  <c r="S16" i="160"/>
  <c r="S17" i="160"/>
  <c r="S18" i="160"/>
  <c r="S19" i="160"/>
  <c r="S20" i="160"/>
  <c r="S21" i="160"/>
  <c r="S22" i="160"/>
  <c r="S23" i="160"/>
  <c r="S24" i="160"/>
  <c r="S25" i="160"/>
  <c r="S26" i="160"/>
  <c r="S27" i="160"/>
  <c r="S28" i="160"/>
  <c r="S29" i="160"/>
  <c r="S30" i="160"/>
  <c r="S31" i="160"/>
  <c r="S32" i="160"/>
  <c r="S33" i="160"/>
  <c r="S34" i="160"/>
  <c r="S35" i="160"/>
  <c r="S12" i="160"/>
  <c r="O36" i="160"/>
  <c r="K36" i="160"/>
  <c r="N36" i="160" s="1"/>
  <c r="G36" i="160"/>
  <c r="C36" i="160"/>
  <c r="S36" i="160" l="1"/>
  <c r="L36" i="160"/>
  <c r="M36" i="160"/>
  <c r="F36" i="160"/>
  <c r="D12" i="160"/>
  <c r="E35" i="160"/>
  <c r="E33" i="160"/>
  <c r="E31" i="160"/>
  <c r="E29" i="160"/>
  <c r="E27" i="160"/>
  <c r="E25" i="160"/>
  <c r="E23" i="160"/>
  <c r="E21" i="160"/>
  <c r="E19" i="160"/>
  <c r="E17" i="160"/>
  <c r="E15" i="160"/>
  <c r="E13" i="160"/>
  <c r="I34" i="160"/>
  <c r="I32" i="160"/>
  <c r="I30" i="160"/>
  <c r="I28" i="160"/>
  <c r="I26" i="160"/>
  <c r="I24" i="160"/>
  <c r="I22" i="160"/>
  <c r="I20" i="160"/>
  <c r="I18" i="160"/>
  <c r="I16" i="160"/>
  <c r="I14" i="160"/>
  <c r="L12" i="160"/>
  <c r="M35" i="160"/>
  <c r="M33" i="160"/>
  <c r="M31" i="160"/>
  <c r="M29" i="160"/>
  <c r="M27" i="160"/>
  <c r="M25" i="160"/>
  <c r="M23" i="160"/>
  <c r="M21" i="160"/>
  <c r="M19" i="160"/>
  <c r="M17" i="160"/>
  <c r="M15" i="160"/>
  <c r="M13" i="160"/>
  <c r="Q34" i="160"/>
  <c r="Q32" i="160"/>
  <c r="Q30" i="160"/>
  <c r="Q28" i="160"/>
  <c r="Q26" i="160"/>
  <c r="Q24" i="160"/>
  <c r="Q22" i="160"/>
  <c r="Q20" i="160"/>
  <c r="Q18" i="160"/>
  <c r="Q16" i="160"/>
  <c r="Q14" i="160"/>
  <c r="J36" i="160"/>
  <c r="E34" i="160"/>
  <c r="E32" i="160"/>
  <c r="E30" i="160"/>
  <c r="E28" i="160"/>
  <c r="E26" i="160"/>
  <c r="E24" i="160"/>
  <c r="E22" i="160"/>
  <c r="E20" i="160"/>
  <c r="E18" i="160"/>
  <c r="E16" i="160"/>
  <c r="E14" i="160"/>
  <c r="H12" i="160"/>
  <c r="I35" i="160"/>
  <c r="I33" i="160"/>
  <c r="I31" i="160"/>
  <c r="I29" i="160"/>
  <c r="I27" i="160"/>
  <c r="I25" i="160"/>
  <c r="I23" i="160"/>
  <c r="I21" i="160"/>
  <c r="I19" i="160"/>
  <c r="I17" i="160"/>
  <c r="I15" i="160"/>
  <c r="I13" i="160"/>
  <c r="M34" i="160"/>
  <c r="M32" i="160"/>
  <c r="M30" i="160"/>
  <c r="M28" i="160"/>
  <c r="M26" i="160"/>
  <c r="M24" i="160"/>
  <c r="M22" i="160"/>
  <c r="M20" i="160"/>
  <c r="M18" i="160"/>
  <c r="M16" i="160"/>
  <c r="M14" i="160"/>
  <c r="P12" i="160"/>
  <c r="Q35" i="160"/>
  <c r="Q33" i="160"/>
  <c r="Q31" i="160"/>
  <c r="Q29" i="160"/>
  <c r="Q27" i="160"/>
  <c r="Q25" i="160"/>
  <c r="Q23" i="160"/>
  <c r="Q21" i="160"/>
  <c r="Q19" i="160"/>
  <c r="Q17" i="160"/>
  <c r="Q15" i="160"/>
  <c r="Q13" i="160"/>
  <c r="R36" i="160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12" i="5"/>
  <c r="F36" i="5"/>
  <c r="U20" i="160" l="1"/>
  <c r="V20" i="160" s="1"/>
  <c r="U28" i="160"/>
  <c r="V28" i="160" s="1"/>
  <c r="H36" i="160"/>
  <c r="I36" i="160"/>
  <c r="U13" i="160"/>
  <c r="U21" i="160"/>
  <c r="V21" i="160" s="1"/>
  <c r="U29" i="160"/>
  <c r="V29" i="160" s="1"/>
  <c r="T12" i="160"/>
  <c r="U14" i="160"/>
  <c r="V14" i="160" s="1"/>
  <c r="U22" i="160"/>
  <c r="V22" i="160" s="1"/>
  <c r="U30" i="160"/>
  <c r="V30" i="160" s="1"/>
  <c r="U15" i="160"/>
  <c r="V15" i="160" s="1"/>
  <c r="U23" i="160"/>
  <c r="V23" i="160" s="1"/>
  <c r="U31" i="160"/>
  <c r="V31" i="160" s="1"/>
  <c r="D36" i="160"/>
  <c r="E36" i="160"/>
  <c r="U16" i="160"/>
  <c r="V16" i="160" s="1"/>
  <c r="U24" i="160"/>
  <c r="V24" i="160" s="1"/>
  <c r="U32" i="160"/>
  <c r="V32" i="160" s="1"/>
  <c r="U17" i="160"/>
  <c r="V17" i="160" s="1"/>
  <c r="U25" i="160"/>
  <c r="V25" i="160" s="1"/>
  <c r="U33" i="160"/>
  <c r="V33" i="160" s="1"/>
  <c r="P36" i="160"/>
  <c r="Q36" i="160"/>
  <c r="U18" i="160"/>
  <c r="V18" i="160" s="1"/>
  <c r="U26" i="160"/>
  <c r="V26" i="160" s="1"/>
  <c r="U34" i="160"/>
  <c r="V34" i="160" s="1"/>
  <c r="U19" i="160"/>
  <c r="V19" i="160" s="1"/>
  <c r="U27" i="160"/>
  <c r="V27" i="160" s="1"/>
  <c r="U35" i="160"/>
  <c r="V35" i="160" s="1"/>
  <c r="V12" i="160" l="1"/>
  <c r="T36" i="160"/>
  <c r="V13" i="160"/>
  <c r="U36" i="160"/>
  <c r="V36" i="160" l="1"/>
  <c r="I36" i="86" l="1"/>
  <c r="K36" i="86" s="1"/>
  <c r="I32" i="86"/>
  <c r="K32" i="86" s="1"/>
  <c r="I28" i="86"/>
  <c r="K28" i="86" s="1"/>
  <c r="I24" i="86"/>
  <c r="K24" i="86" s="1"/>
  <c r="I20" i="86"/>
  <c r="K20" i="86" s="1"/>
  <c r="I16" i="86"/>
  <c r="K16" i="86" s="1"/>
  <c r="I29" i="86"/>
  <c r="K29" i="86" s="1"/>
  <c r="H21" i="86"/>
  <c r="H35" i="86"/>
  <c r="H31" i="86"/>
  <c r="H27" i="86"/>
  <c r="H23" i="86"/>
  <c r="H19" i="86"/>
  <c r="H15" i="86"/>
  <c r="H32" i="86"/>
  <c r="H24" i="86"/>
  <c r="H16" i="86"/>
  <c r="I33" i="86"/>
  <c r="K33" i="86" s="1"/>
  <c r="H29" i="86"/>
  <c r="I21" i="86"/>
  <c r="K21" i="86" s="1"/>
  <c r="I25" i="86"/>
  <c r="K25" i="86" s="1"/>
  <c r="H33" i="86"/>
  <c r="H25" i="86"/>
  <c r="H17" i="86"/>
  <c r="I17" i="86"/>
  <c r="K17" i="86" s="1"/>
  <c r="H36" i="86"/>
  <c r="H28" i="86"/>
  <c r="H20" i="86"/>
  <c r="I34" i="86"/>
  <c r="K34" i="86" s="1"/>
  <c r="I30" i="86"/>
  <c r="K30" i="86" s="1"/>
  <c r="I22" i="86"/>
  <c r="K22" i="86" s="1"/>
  <c r="I18" i="86"/>
  <c r="K18" i="86" s="1"/>
  <c r="I14" i="86"/>
  <c r="K14" i="86" s="1"/>
  <c r="I26" i="86"/>
  <c r="K26" i="86" s="1"/>
  <c r="I35" i="86"/>
  <c r="K35" i="86" s="1"/>
  <c r="I31" i="86"/>
  <c r="K31" i="86" s="1"/>
  <c r="I27" i="86"/>
  <c r="K27" i="86" s="1"/>
  <c r="I23" i="86"/>
  <c r="K23" i="86" s="1"/>
  <c r="I19" i="86"/>
  <c r="K19" i="86" s="1"/>
  <c r="I15" i="86"/>
  <c r="K15" i="86" s="1"/>
  <c r="H34" i="86"/>
  <c r="H30" i="86"/>
  <c r="H26" i="86"/>
  <c r="H22" i="86"/>
  <c r="H18" i="86"/>
  <c r="H14" i="86"/>
  <c r="F11" i="158" l="1"/>
  <c r="E11" i="158"/>
  <c r="E34" i="158"/>
  <c r="F34" i="158"/>
  <c r="E33" i="158"/>
  <c r="F33" i="158"/>
  <c r="E32" i="158"/>
  <c r="F32" i="158"/>
  <c r="C36" i="101"/>
  <c r="D36" i="101"/>
  <c r="E36" i="101"/>
  <c r="F36" i="101"/>
  <c r="G36" i="101"/>
  <c r="H36" i="101"/>
  <c r="I36" i="101"/>
  <c r="J36" i="101"/>
  <c r="K36" i="101"/>
  <c r="L36" i="101"/>
  <c r="M36" i="101"/>
  <c r="N36" i="101"/>
  <c r="O36" i="101"/>
  <c r="P36" i="101"/>
  <c r="M37" i="101" l="1"/>
  <c r="L37" i="101"/>
  <c r="D37" i="101"/>
  <c r="G32" i="158"/>
  <c r="G33" i="158"/>
  <c r="G11" i="158"/>
  <c r="G34" i="158"/>
  <c r="C36" i="13"/>
  <c r="F36" i="13"/>
  <c r="J37" i="13" l="1"/>
  <c r="U14" i="114"/>
  <c r="U15" i="114"/>
  <c r="U16" i="114"/>
  <c r="U17" i="114"/>
  <c r="U18" i="114"/>
  <c r="U19" i="114"/>
  <c r="U20" i="114"/>
  <c r="U21" i="114"/>
  <c r="U22" i="114"/>
  <c r="U23" i="114"/>
  <c r="U24" i="114"/>
  <c r="U25" i="114"/>
  <c r="U26" i="114"/>
  <c r="U27" i="114"/>
  <c r="U28" i="114"/>
  <c r="U29" i="114"/>
  <c r="U30" i="114"/>
  <c r="U31" i="114"/>
  <c r="U32" i="114"/>
  <c r="U33" i="114"/>
  <c r="U34" i="114"/>
  <c r="U35" i="114"/>
  <c r="U36" i="114"/>
  <c r="U13" i="114"/>
  <c r="V14" i="114"/>
  <c r="V15" i="114"/>
  <c r="V16" i="114"/>
  <c r="V17" i="114"/>
  <c r="V18" i="114"/>
  <c r="V19" i="114"/>
  <c r="V20" i="114"/>
  <c r="V21" i="114"/>
  <c r="V22" i="114"/>
  <c r="V23" i="114"/>
  <c r="V24" i="114"/>
  <c r="V25" i="114"/>
  <c r="V26" i="114"/>
  <c r="V27" i="114"/>
  <c r="V28" i="114"/>
  <c r="V29" i="114"/>
  <c r="V30" i="114"/>
  <c r="V31" i="114"/>
  <c r="V32" i="114"/>
  <c r="V33" i="114"/>
  <c r="V34" i="114"/>
  <c r="V35" i="114"/>
  <c r="V36" i="114"/>
  <c r="W14" i="114"/>
  <c r="W15" i="114"/>
  <c r="W16" i="114"/>
  <c r="W17" i="114"/>
  <c r="W18" i="114"/>
  <c r="W19" i="114"/>
  <c r="W20" i="114"/>
  <c r="W21" i="114"/>
  <c r="W22" i="114"/>
  <c r="W23" i="114"/>
  <c r="W24" i="114"/>
  <c r="W25" i="114"/>
  <c r="W26" i="114"/>
  <c r="W27" i="114"/>
  <c r="W28" i="114"/>
  <c r="W29" i="114"/>
  <c r="W30" i="114"/>
  <c r="W31" i="114"/>
  <c r="W32" i="114"/>
  <c r="W33" i="114"/>
  <c r="W34" i="114"/>
  <c r="W35" i="114"/>
  <c r="W36" i="114"/>
  <c r="W13" i="114"/>
  <c r="V13" i="114"/>
  <c r="Q37" i="114"/>
  <c r="Q38" i="88" s="1"/>
  <c r="R37" i="114"/>
  <c r="R38" i="88" s="1"/>
  <c r="S37" i="114"/>
  <c r="S38" i="88" s="1"/>
  <c r="T13" i="114"/>
  <c r="T14" i="114"/>
  <c r="T15" i="114"/>
  <c r="T16" i="114"/>
  <c r="T17" i="114"/>
  <c r="T18" i="114"/>
  <c r="T19" i="114"/>
  <c r="T20" i="114"/>
  <c r="T21" i="114"/>
  <c r="T22" i="114"/>
  <c r="T23" i="114"/>
  <c r="T24" i="114"/>
  <c r="T25" i="114"/>
  <c r="T26" i="114"/>
  <c r="T27" i="114"/>
  <c r="T28" i="114"/>
  <c r="T29" i="114"/>
  <c r="T30" i="114"/>
  <c r="T31" i="114"/>
  <c r="T32" i="114"/>
  <c r="T33" i="114"/>
  <c r="T34" i="114"/>
  <c r="T35" i="114"/>
  <c r="T36" i="114"/>
  <c r="M37" i="114"/>
  <c r="M38" i="88" s="1"/>
  <c r="N37" i="114"/>
  <c r="N38" i="88" s="1"/>
  <c r="O37" i="114"/>
  <c r="O38" i="88" s="1"/>
  <c r="P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I37" i="114"/>
  <c r="I38" i="88" s="1"/>
  <c r="J37" i="114"/>
  <c r="J38" i="88" s="1"/>
  <c r="K37" i="114"/>
  <c r="K38" i="88" s="1"/>
  <c r="L13" i="114"/>
  <c r="L14" i="114"/>
  <c r="L15" i="114"/>
  <c r="L16" i="114"/>
  <c r="L17" i="114"/>
  <c r="L18" i="114"/>
  <c r="L19" i="114"/>
  <c r="L20" i="114"/>
  <c r="L21" i="114"/>
  <c r="L22" i="114"/>
  <c r="L23" i="114"/>
  <c r="L24" i="114"/>
  <c r="L25" i="114"/>
  <c r="L26" i="114"/>
  <c r="L27" i="114"/>
  <c r="L28" i="114"/>
  <c r="L29" i="114"/>
  <c r="L30" i="114"/>
  <c r="L31" i="114"/>
  <c r="L32" i="114"/>
  <c r="L33" i="114"/>
  <c r="L34" i="114"/>
  <c r="L35" i="114"/>
  <c r="L36" i="114"/>
  <c r="E37" i="114"/>
  <c r="E38" i="88" s="1"/>
  <c r="F37" i="114"/>
  <c r="F38" i="88" s="1"/>
  <c r="G37" i="114"/>
  <c r="G38" i="88" s="1"/>
  <c r="H13" i="114"/>
  <c r="H14" i="114"/>
  <c r="H15" i="114"/>
  <c r="H16" i="114"/>
  <c r="H17" i="114"/>
  <c r="H18" i="114"/>
  <c r="H19" i="114"/>
  <c r="H20" i="114"/>
  <c r="H21" i="114"/>
  <c r="H22" i="114"/>
  <c r="H23" i="114"/>
  <c r="H24" i="114"/>
  <c r="H25" i="114"/>
  <c r="H26" i="114"/>
  <c r="H27" i="114"/>
  <c r="H28" i="114"/>
  <c r="H29" i="114"/>
  <c r="H30" i="114"/>
  <c r="H31" i="114"/>
  <c r="H32" i="114"/>
  <c r="H33" i="114"/>
  <c r="H34" i="114"/>
  <c r="H35" i="114"/>
  <c r="H36" i="114"/>
  <c r="W14" i="88"/>
  <c r="W15" i="88"/>
  <c r="W16" i="88"/>
  <c r="W17" i="88"/>
  <c r="W18" i="88"/>
  <c r="W19" i="88"/>
  <c r="W20" i="88"/>
  <c r="W21" i="88"/>
  <c r="W22" i="88"/>
  <c r="W23" i="88"/>
  <c r="W24" i="88"/>
  <c r="W25" i="88"/>
  <c r="W26" i="88"/>
  <c r="W27" i="88"/>
  <c r="W28" i="88"/>
  <c r="W29" i="88"/>
  <c r="W30" i="88"/>
  <c r="W31" i="88"/>
  <c r="W32" i="88"/>
  <c r="W33" i="88"/>
  <c r="W34" i="88"/>
  <c r="W35" i="88"/>
  <c r="W36" i="88"/>
  <c r="V14" i="88"/>
  <c r="V15" i="88"/>
  <c r="V16" i="88"/>
  <c r="V17" i="88"/>
  <c r="V18" i="88"/>
  <c r="V19" i="88"/>
  <c r="V20" i="88"/>
  <c r="V21" i="88"/>
  <c r="V22" i="88"/>
  <c r="V23" i="88"/>
  <c r="V24" i="88"/>
  <c r="V25" i="88"/>
  <c r="V26" i="88"/>
  <c r="V27" i="88"/>
  <c r="V28" i="88"/>
  <c r="V29" i="88"/>
  <c r="V30" i="88"/>
  <c r="V31" i="88"/>
  <c r="V32" i="88"/>
  <c r="V33" i="88"/>
  <c r="V34" i="88"/>
  <c r="V35" i="88"/>
  <c r="V36" i="88"/>
  <c r="U14" i="88"/>
  <c r="U15" i="88"/>
  <c r="U16" i="88"/>
  <c r="U17" i="88"/>
  <c r="U18" i="88"/>
  <c r="U19" i="88"/>
  <c r="U20" i="88"/>
  <c r="U21" i="88"/>
  <c r="U22" i="88"/>
  <c r="U23" i="88"/>
  <c r="U24" i="88"/>
  <c r="U25" i="88"/>
  <c r="U26" i="88"/>
  <c r="U27" i="88"/>
  <c r="U28" i="88"/>
  <c r="U29" i="88"/>
  <c r="U30" i="88"/>
  <c r="U31" i="88"/>
  <c r="U32" i="88"/>
  <c r="U33" i="88"/>
  <c r="U34" i="88"/>
  <c r="U35" i="88"/>
  <c r="U36" i="88"/>
  <c r="W13" i="88"/>
  <c r="V13" i="88"/>
  <c r="U13" i="88"/>
  <c r="Q37" i="88"/>
  <c r="Q39" i="88" s="1"/>
  <c r="R37" i="88"/>
  <c r="R39" i="88" s="1"/>
  <c r="S37" i="88"/>
  <c r="S39" i="88" s="1"/>
  <c r="T13" i="88"/>
  <c r="AF13" i="88" s="1"/>
  <c r="T14" i="88"/>
  <c r="AF14" i="88" s="1"/>
  <c r="T15" i="88"/>
  <c r="AF15" i="88" s="1"/>
  <c r="T16" i="88"/>
  <c r="AF16" i="88" s="1"/>
  <c r="T17" i="88"/>
  <c r="AF17" i="88" s="1"/>
  <c r="T18" i="88"/>
  <c r="AF18" i="88" s="1"/>
  <c r="T19" i="88"/>
  <c r="AF19" i="88" s="1"/>
  <c r="T20" i="88"/>
  <c r="AF20" i="88" s="1"/>
  <c r="T21" i="88"/>
  <c r="AF21" i="88" s="1"/>
  <c r="T22" i="88"/>
  <c r="AF22" i="88" s="1"/>
  <c r="T23" i="88"/>
  <c r="AF23" i="88" s="1"/>
  <c r="T24" i="88"/>
  <c r="AF24" i="88" s="1"/>
  <c r="T25" i="88"/>
  <c r="AF25" i="88" s="1"/>
  <c r="T26" i="88"/>
  <c r="AF26" i="88" s="1"/>
  <c r="T27" i="88"/>
  <c r="AF27" i="88" s="1"/>
  <c r="T28" i="88"/>
  <c r="AF28" i="88" s="1"/>
  <c r="T29" i="88"/>
  <c r="AF29" i="88" s="1"/>
  <c r="T30" i="88"/>
  <c r="AF30" i="88" s="1"/>
  <c r="T31" i="88"/>
  <c r="AF31" i="88" s="1"/>
  <c r="T32" i="88"/>
  <c r="AF32" i="88" s="1"/>
  <c r="T33" i="88"/>
  <c r="AF33" i="88" s="1"/>
  <c r="T34" i="88"/>
  <c r="AF34" i="88" s="1"/>
  <c r="T35" i="88"/>
  <c r="AF35" i="88" s="1"/>
  <c r="T36" i="88"/>
  <c r="AF36" i="88" s="1"/>
  <c r="M37" i="88"/>
  <c r="M39" i="88" s="1"/>
  <c r="N37" i="88"/>
  <c r="N39" i="88" s="1"/>
  <c r="O37" i="88"/>
  <c r="O39" i="88" s="1"/>
  <c r="P13" i="88"/>
  <c r="P14" i="88"/>
  <c r="P15" i="88"/>
  <c r="P16" i="88"/>
  <c r="P17" i="88"/>
  <c r="P18" i="88"/>
  <c r="P19" i="88"/>
  <c r="P20" i="88"/>
  <c r="P21" i="88"/>
  <c r="P22" i="88"/>
  <c r="P23" i="88"/>
  <c r="P24" i="88"/>
  <c r="P25" i="88"/>
  <c r="P26" i="88"/>
  <c r="P27" i="88"/>
  <c r="P28" i="88"/>
  <c r="P29" i="88"/>
  <c r="P30" i="88"/>
  <c r="P31" i="88"/>
  <c r="P32" i="88"/>
  <c r="P33" i="88"/>
  <c r="P34" i="88"/>
  <c r="P35" i="88"/>
  <c r="P36" i="88"/>
  <c r="I37" i="88"/>
  <c r="I39" i="88" s="1"/>
  <c r="J37" i="88"/>
  <c r="J39" i="88" s="1"/>
  <c r="K37" i="88"/>
  <c r="K39" i="88" s="1"/>
  <c r="L13" i="88"/>
  <c r="L14" i="88"/>
  <c r="L15" i="88"/>
  <c r="L16" i="88"/>
  <c r="L17" i="88"/>
  <c r="L18" i="88"/>
  <c r="L19" i="88"/>
  <c r="L20" i="88"/>
  <c r="L21" i="88"/>
  <c r="L22" i="88"/>
  <c r="L23" i="88"/>
  <c r="L24" i="88"/>
  <c r="L25" i="88"/>
  <c r="L26" i="88"/>
  <c r="L27" i="88"/>
  <c r="L28" i="88"/>
  <c r="L29" i="88"/>
  <c r="L30" i="88"/>
  <c r="L31" i="88"/>
  <c r="L32" i="88"/>
  <c r="L33" i="88"/>
  <c r="L34" i="88"/>
  <c r="L35" i="88"/>
  <c r="L36" i="88"/>
  <c r="E37" i="88"/>
  <c r="E39" i="88" s="1"/>
  <c r="F37" i="88"/>
  <c r="F39" i="88" s="1"/>
  <c r="G37" i="88"/>
  <c r="G39" i="88" s="1"/>
  <c r="H13" i="88"/>
  <c r="AE13" i="88" s="1"/>
  <c r="H14" i="88"/>
  <c r="AE14" i="88" s="1"/>
  <c r="H15" i="88"/>
  <c r="AE15" i="88" s="1"/>
  <c r="H16" i="88"/>
  <c r="AE16" i="88" s="1"/>
  <c r="H17" i="88"/>
  <c r="AE17" i="88" s="1"/>
  <c r="H18" i="88"/>
  <c r="AE18" i="88" s="1"/>
  <c r="H19" i="88"/>
  <c r="AE19" i="88" s="1"/>
  <c r="H20" i="88"/>
  <c r="AE20" i="88" s="1"/>
  <c r="H21" i="88"/>
  <c r="AE21" i="88" s="1"/>
  <c r="H22" i="88"/>
  <c r="AE22" i="88" s="1"/>
  <c r="H23" i="88"/>
  <c r="AE23" i="88" s="1"/>
  <c r="H24" i="88"/>
  <c r="AE24" i="88" s="1"/>
  <c r="H25" i="88"/>
  <c r="AE25" i="88" s="1"/>
  <c r="H26" i="88"/>
  <c r="AE26" i="88" s="1"/>
  <c r="H27" i="88"/>
  <c r="AE27" i="88" s="1"/>
  <c r="H28" i="88"/>
  <c r="AE28" i="88" s="1"/>
  <c r="H29" i="88"/>
  <c r="AE29" i="88" s="1"/>
  <c r="H30" i="88"/>
  <c r="AE30" i="88" s="1"/>
  <c r="H31" i="88"/>
  <c r="AE31" i="88" s="1"/>
  <c r="H32" i="88"/>
  <c r="AE32" i="88" s="1"/>
  <c r="H33" i="88"/>
  <c r="AE33" i="88" s="1"/>
  <c r="H34" i="88"/>
  <c r="AE34" i="88" s="1"/>
  <c r="H35" i="88"/>
  <c r="AE35" i="88" s="1"/>
  <c r="H36" i="88"/>
  <c r="AE36" i="88" s="1"/>
  <c r="P14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4" i="75"/>
  <c r="P35" i="75"/>
  <c r="P36" i="75"/>
  <c r="O14" i="75"/>
  <c r="O15" i="75"/>
  <c r="O16" i="75"/>
  <c r="O17" i="75"/>
  <c r="O18" i="75"/>
  <c r="O19" i="75"/>
  <c r="O20" i="75"/>
  <c r="O21" i="75"/>
  <c r="O22" i="75"/>
  <c r="O23" i="75"/>
  <c r="O24" i="75"/>
  <c r="O25" i="75"/>
  <c r="O26" i="75"/>
  <c r="O27" i="75"/>
  <c r="O28" i="75"/>
  <c r="O29" i="75"/>
  <c r="O30" i="75"/>
  <c r="O31" i="75"/>
  <c r="O32" i="75"/>
  <c r="O33" i="75"/>
  <c r="O34" i="75"/>
  <c r="O35" i="75"/>
  <c r="O36" i="75"/>
  <c r="L37" i="75"/>
  <c r="L39" i="7" s="1"/>
  <c r="L40" i="7" s="1"/>
  <c r="M37" i="75"/>
  <c r="M39" i="7" s="1"/>
  <c r="M40" i="7" s="1"/>
  <c r="N13" i="75"/>
  <c r="N14" i="75"/>
  <c r="N15" i="75"/>
  <c r="N16" i="75"/>
  <c r="N17" i="75"/>
  <c r="N18" i="75"/>
  <c r="N19" i="75"/>
  <c r="N20" i="75"/>
  <c r="N21" i="75"/>
  <c r="N22" i="75"/>
  <c r="N23" i="75"/>
  <c r="N24" i="75"/>
  <c r="N25" i="75"/>
  <c r="N26" i="75"/>
  <c r="N27" i="75"/>
  <c r="N28" i="75"/>
  <c r="N29" i="75"/>
  <c r="N30" i="75"/>
  <c r="N31" i="75"/>
  <c r="N32" i="75"/>
  <c r="N33" i="75"/>
  <c r="N34" i="75"/>
  <c r="N35" i="75"/>
  <c r="N36" i="75"/>
  <c r="I37" i="75"/>
  <c r="I39" i="7" s="1"/>
  <c r="J37" i="75"/>
  <c r="J39" i="7" s="1"/>
  <c r="K13" i="75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4" i="75"/>
  <c r="K35" i="75"/>
  <c r="K36" i="75"/>
  <c r="F37" i="75"/>
  <c r="F39" i="7" s="1"/>
  <c r="G37" i="75"/>
  <c r="G39" i="7" s="1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36" i="75"/>
  <c r="C37" i="75"/>
  <c r="C39" i="7" s="1"/>
  <c r="C40" i="7" s="1"/>
  <c r="D37" i="75"/>
  <c r="D39" i="7" s="1"/>
  <c r="D40" i="7" s="1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N14" i="7"/>
  <c r="U14" i="7" s="1"/>
  <c r="W14" i="7" s="1"/>
  <c r="N15" i="7"/>
  <c r="U15" i="7" s="1"/>
  <c r="W15" i="7" s="1"/>
  <c r="X15" i="7" s="1"/>
  <c r="Y15" i="7" s="1"/>
  <c r="N16" i="7"/>
  <c r="U16" i="7" s="1"/>
  <c r="W16" i="7" s="1"/>
  <c r="X16" i="7" s="1"/>
  <c r="Y16" i="7" s="1"/>
  <c r="N17" i="7"/>
  <c r="U17" i="7" s="1"/>
  <c r="W17" i="7" s="1"/>
  <c r="X17" i="7" s="1"/>
  <c r="Y17" i="7" s="1"/>
  <c r="N18" i="7"/>
  <c r="U18" i="7" s="1"/>
  <c r="W18" i="7" s="1"/>
  <c r="X18" i="7" s="1"/>
  <c r="Y18" i="7" s="1"/>
  <c r="N19" i="7"/>
  <c r="U19" i="7" s="1"/>
  <c r="W19" i="7" s="1"/>
  <c r="X19" i="7" s="1"/>
  <c r="Y19" i="7" s="1"/>
  <c r="N20" i="7"/>
  <c r="U20" i="7" s="1"/>
  <c r="W20" i="7" s="1"/>
  <c r="X20" i="7" s="1"/>
  <c r="Y20" i="7" s="1"/>
  <c r="N21" i="7"/>
  <c r="U21" i="7" s="1"/>
  <c r="W21" i="7" s="1"/>
  <c r="X21" i="7" s="1"/>
  <c r="Y21" i="7" s="1"/>
  <c r="N22" i="7"/>
  <c r="U22" i="7" s="1"/>
  <c r="W22" i="7" s="1"/>
  <c r="X22" i="7" s="1"/>
  <c r="Y22" i="7" s="1"/>
  <c r="N23" i="7"/>
  <c r="U23" i="7" s="1"/>
  <c r="W23" i="7" s="1"/>
  <c r="X23" i="7" s="1"/>
  <c r="Y23" i="7" s="1"/>
  <c r="N24" i="7"/>
  <c r="U24" i="7" s="1"/>
  <c r="W24" i="7" s="1"/>
  <c r="X24" i="7" s="1"/>
  <c r="Y24" i="7" s="1"/>
  <c r="N25" i="7"/>
  <c r="U25" i="7" s="1"/>
  <c r="W25" i="7" s="1"/>
  <c r="X25" i="7" s="1"/>
  <c r="Y25" i="7" s="1"/>
  <c r="N26" i="7"/>
  <c r="U26" i="7" s="1"/>
  <c r="W26" i="7" s="1"/>
  <c r="X26" i="7" s="1"/>
  <c r="Y26" i="7" s="1"/>
  <c r="N27" i="7"/>
  <c r="U27" i="7" s="1"/>
  <c r="W27" i="7" s="1"/>
  <c r="X27" i="7" s="1"/>
  <c r="Y27" i="7" s="1"/>
  <c r="N28" i="7"/>
  <c r="U28" i="7" s="1"/>
  <c r="W28" i="7" s="1"/>
  <c r="X28" i="7" s="1"/>
  <c r="Y28" i="7" s="1"/>
  <c r="N29" i="7"/>
  <c r="U29" i="7" s="1"/>
  <c r="W29" i="7" s="1"/>
  <c r="X29" i="7" s="1"/>
  <c r="Y29" i="7" s="1"/>
  <c r="N30" i="7"/>
  <c r="U30" i="7" s="1"/>
  <c r="W30" i="7" s="1"/>
  <c r="X30" i="7" s="1"/>
  <c r="Y30" i="7" s="1"/>
  <c r="N31" i="7"/>
  <c r="U31" i="7" s="1"/>
  <c r="W31" i="7" s="1"/>
  <c r="X31" i="7" s="1"/>
  <c r="Y31" i="7" s="1"/>
  <c r="N32" i="7"/>
  <c r="U32" i="7" s="1"/>
  <c r="W32" i="7" s="1"/>
  <c r="X32" i="7" s="1"/>
  <c r="Y32" i="7" s="1"/>
  <c r="N33" i="7"/>
  <c r="U33" i="7" s="1"/>
  <c r="W33" i="7" s="1"/>
  <c r="X33" i="7" s="1"/>
  <c r="Y33" i="7" s="1"/>
  <c r="N34" i="7"/>
  <c r="U34" i="7" s="1"/>
  <c r="W34" i="7" s="1"/>
  <c r="X34" i="7" s="1"/>
  <c r="Y34" i="7" s="1"/>
  <c r="N35" i="7"/>
  <c r="U35" i="7" s="1"/>
  <c r="W35" i="7" s="1"/>
  <c r="X35" i="7" s="1"/>
  <c r="Y35" i="7" s="1"/>
  <c r="N36" i="7"/>
  <c r="U36" i="7" s="1"/>
  <c r="W36" i="7" s="1"/>
  <c r="X36" i="7" s="1"/>
  <c r="Y36" i="7" s="1"/>
  <c r="N37" i="7"/>
  <c r="U37" i="7" s="1"/>
  <c r="W37" i="7" s="1"/>
  <c r="X37" i="7" s="1"/>
  <c r="Y37" i="7" s="1"/>
  <c r="I38" i="7"/>
  <c r="I40" i="7" s="1"/>
  <c r="J38" i="7"/>
  <c r="K14" i="7"/>
  <c r="T14" i="7" s="1"/>
  <c r="K15" i="7"/>
  <c r="T15" i="7" s="1"/>
  <c r="K16" i="7"/>
  <c r="T16" i="7" s="1"/>
  <c r="K17" i="7"/>
  <c r="T17" i="7" s="1"/>
  <c r="K18" i="7"/>
  <c r="T18" i="7" s="1"/>
  <c r="K19" i="7"/>
  <c r="T19" i="7" s="1"/>
  <c r="K20" i="7"/>
  <c r="T20" i="7" s="1"/>
  <c r="K21" i="7"/>
  <c r="T21" i="7" s="1"/>
  <c r="K22" i="7"/>
  <c r="T22" i="7" s="1"/>
  <c r="K23" i="7"/>
  <c r="T23" i="7" s="1"/>
  <c r="K24" i="7"/>
  <c r="T24" i="7" s="1"/>
  <c r="K25" i="7"/>
  <c r="T25" i="7" s="1"/>
  <c r="K26" i="7"/>
  <c r="T26" i="7" s="1"/>
  <c r="K27" i="7"/>
  <c r="T27" i="7" s="1"/>
  <c r="K28" i="7"/>
  <c r="T28" i="7" s="1"/>
  <c r="K29" i="7"/>
  <c r="T29" i="7" s="1"/>
  <c r="K30" i="7"/>
  <c r="T30" i="7" s="1"/>
  <c r="K31" i="7"/>
  <c r="T31" i="7" s="1"/>
  <c r="K32" i="7"/>
  <c r="T32" i="7" s="1"/>
  <c r="K33" i="7"/>
  <c r="T33" i="7" s="1"/>
  <c r="K34" i="7"/>
  <c r="T34" i="7" s="1"/>
  <c r="K35" i="7"/>
  <c r="T35" i="7" s="1"/>
  <c r="K36" i="7"/>
  <c r="T36" i="7" s="1"/>
  <c r="K37" i="7"/>
  <c r="T37" i="7" s="1"/>
  <c r="F38" i="7"/>
  <c r="G38" i="7"/>
  <c r="G40" i="7" s="1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X14" i="7" l="1"/>
  <c r="W38" i="7"/>
  <c r="F40" i="7"/>
  <c r="J40" i="7"/>
  <c r="X24" i="114"/>
  <c r="X16" i="114"/>
  <c r="E38" i="7"/>
  <c r="K38" i="7"/>
  <c r="X35" i="88"/>
  <c r="X31" i="88"/>
  <c r="X27" i="88"/>
  <c r="X23" i="88"/>
  <c r="X19" i="88"/>
  <c r="X15" i="88"/>
  <c r="V37" i="88"/>
  <c r="E37" i="75"/>
  <c r="E39" i="7" s="1"/>
  <c r="X32" i="114"/>
  <c r="X28" i="114"/>
  <c r="P37" i="88"/>
  <c r="Q33" i="75"/>
  <c r="Q25" i="75"/>
  <c r="Q17" i="75"/>
  <c r="X34" i="88"/>
  <c r="X26" i="88"/>
  <c r="AG26" i="88" s="1"/>
  <c r="X18" i="88"/>
  <c r="W37" i="114"/>
  <c r="W38" i="88" s="1"/>
  <c r="X25" i="114"/>
  <c r="X17" i="114"/>
  <c r="H37" i="75"/>
  <c r="H39" i="7" s="1"/>
  <c r="N37" i="75"/>
  <c r="Q29" i="75"/>
  <c r="Q21" i="75"/>
  <c r="X30" i="88"/>
  <c r="X22" i="88"/>
  <c r="X14" i="88"/>
  <c r="X29" i="114"/>
  <c r="X36" i="88"/>
  <c r="X32" i="88"/>
  <c r="AG32" i="88" s="1"/>
  <c r="X28" i="88"/>
  <c r="X24" i="88"/>
  <c r="AG24" i="88" s="1"/>
  <c r="X20" i="88"/>
  <c r="X16" i="88"/>
  <c r="AG16" i="88" s="1"/>
  <c r="W37" i="88"/>
  <c r="X33" i="88"/>
  <c r="AG33" i="88" s="1"/>
  <c r="X29" i="88"/>
  <c r="X25" i="88"/>
  <c r="AG25" i="88" s="1"/>
  <c r="X21" i="88"/>
  <c r="X17" i="88"/>
  <c r="AG17" i="88" s="1"/>
  <c r="T37" i="114"/>
  <c r="T38" i="88" s="1"/>
  <c r="H37" i="88"/>
  <c r="L37" i="88"/>
  <c r="X13" i="88"/>
  <c r="X36" i="114"/>
  <c r="V37" i="114"/>
  <c r="V38" i="88" s="1"/>
  <c r="X20" i="114"/>
  <c r="X33" i="114"/>
  <c r="X21" i="114"/>
  <c r="U37" i="88"/>
  <c r="T37" i="88"/>
  <c r="Q36" i="75"/>
  <c r="Q32" i="75"/>
  <c r="Q28" i="75"/>
  <c r="Q24" i="75"/>
  <c r="Q20" i="75"/>
  <c r="Q16" i="75"/>
  <c r="K37" i="75"/>
  <c r="K39" i="7" s="1"/>
  <c r="Q35" i="75"/>
  <c r="Q31" i="75"/>
  <c r="Q27" i="75"/>
  <c r="Q23" i="75"/>
  <c r="Q19" i="75"/>
  <c r="Q15" i="75"/>
  <c r="Q34" i="75"/>
  <c r="Q30" i="75"/>
  <c r="Q26" i="75"/>
  <c r="Q22" i="75"/>
  <c r="Q18" i="75"/>
  <c r="Q14" i="75"/>
  <c r="H38" i="7"/>
  <c r="H40" i="7" s="1"/>
  <c r="U37" i="114"/>
  <c r="U38" i="88" s="1"/>
  <c r="X26" i="114"/>
  <c r="X34" i="114"/>
  <c r="X18" i="114"/>
  <c r="X14" i="114"/>
  <c r="X30" i="114"/>
  <c r="X22" i="114"/>
  <c r="P37" i="114"/>
  <c r="P38" i="88" s="1"/>
  <c r="X13" i="114"/>
  <c r="X35" i="114"/>
  <c r="X31" i="114"/>
  <c r="X27" i="114"/>
  <c r="X23" i="114"/>
  <c r="X19" i="114"/>
  <c r="X15" i="114"/>
  <c r="L37" i="114"/>
  <c r="L38" i="88" s="1"/>
  <c r="H37" i="114"/>
  <c r="H38" i="88" s="1"/>
  <c r="AG23" i="88" l="1"/>
  <c r="T38" i="7"/>
  <c r="AG21" i="88"/>
  <c r="AG28" i="88"/>
  <c r="AG14" i="88"/>
  <c r="AG34" i="88"/>
  <c r="AG27" i="88"/>
  <c r="E40" i="7"/>
  <c r="H39" i="88"/>
  <c r="AG22" i="88"/>
  <c r="N39" i="7"/>
  <c r="N40" i="7" s="1"/>
  <c r="U38" i="7"/>
  <c r="AG15" i="88"/>
  <c r="AG31" i="88"/>
  <c r="AG13" i="88"/>
  <c r="U39" i="88"/>
  <c r="AG29" i="88"/>
  <c r="AG20" i="88"/>
  <c r="AG36" i="88"/>
  <c r="AG30" i="88"/>
  <c r="AG18" i="88"/>
  <c r="AG19" i="88"/>
  <c r="AG35" i="88"/>
  <c r="X38" i="7"/>
  <c r="Y14" i="7"/>
  <c r="Y38" i="7" s="1"/>
  <c r="K40" i="7"/>
  <c r="T39" i="88"/>
  <c r="L39" i="88"/>
  <c r="W39" i="88"/>
  <c r="P39" i="88"/>
  <c r="V39" i="88"/>
  <c r="N42" i="7"/>
  <c r="X37" i="88"/>
  <c r="X37" i="114"/>
  <c r="X38" i="88" s="1"/>
  <c r="X39" i="88" l="1"/>
  <c r="C35" i="158"/>
  <c r="D35" i="158"/>
  <c r="F13" i="158"/>
  <c r="F14" i="158"/>
  <c r="F15" i="158"/>
  <c r="F16" i="158"/>
  <c r="F17" i="158"/>
  <c r="F18" i="158"/>
  <c r="F19" i="158"/>
  <c r="F20" i="158"/>
  <c r="F21" i="158"/>
  <c r="F22" i="158"/>
  <c r="F23" i="158"/>
  <c r="F24" i="158"/>
  <c r="F25" i="158"/>
  <c r="F26" i="158"/>
  <c r="F27" i="158"/>
  <c r="F28" i="158"/>
  <c r="F29" i="158"/>
  <c r="F30" i="158"/>
  <c r="F31" i="158"/>
  <c r="E13" i="158"/>
  <c r="E14" i="158"/>
  <c r="E15" i="158"/>
  <c r="E16" i="158"/>
  <c r="E17" i="158"/>
  <c r="E18" i="158"/>
  <c r="E19" i="158"/>
  <c r="E20" i="158"/>
  <c r="E21" i="158"/>
  <c r="E22" i="158"/>
  <c r="E23" i="158"/>
  <c r="E24" i="158"/>
  <c r="E25" i="158"/>
  <c r="E26" i="158"/>
  <c r="E27" i="158"/>
  <c r="E28" i="158"/>
  <c r="E29" i="158"/>
  <c r="E30" i="158"/>
  <c r="E31" i="158"/>
  <c r="F12" i="158"/>
  <c r="E12" i="158"/>
  <c r="J36" i="168"/>
  <c r="I36" i="168"/>
  <c r="H36" i="168"/>
  <c r="G36" i="168"/>
  <c r="F36" i="168"/>
  <c r="E36" i="168"/>
  <c r="D36" i="168"/>
  <c r="C36" i="168"/>
  <c r="J36" i="167"/>
  <c r="I36" i="167"/>
  <c r="H36" i="167"/>
  <c r="G36" i="167"/>
  <c r="F36" i="167"/>
  <c r="E36" i="167"/>
  <c r="D36" i="167"/>
  <c r="C36" i="167"/>
  <c r="J36" i="166"/>
  <c r="I36" i="166"/>
  <c r="F36" i="166"/>
  <c r="E36" i="166"/>
  <c r="D36" i="166"/>
  <c r="C36" i="166"/>
  <c r="H26" i="165"/>
  <c r="G26" i="165"/>
  <c r="K23" i="163"/>
  <c r="J23" i="163"/>
  <c r="F23" i="163"/>
  <c r="E23" i="163"/>
  <c r="D23" i="163"/>
  <c r="C23" i="163"/>
  <c r="G22" i="163"/>
  <c r="H22" i="163" s="1"/>
  <c r="I22" i="163" s="1"/>
  <c r="N22" i="163" s="1"/>
  <c r="G21" i="163"/>
  <c r="H21" i="163" s="1"/>
  <c r="I21" i="163" s="1"/>
  <c r="N21" i="163" s="1"/>
  <c r="G20" i="163"/>
  <c r="H20" i="163" s="1"/>
  <c r="I20" i="163" s="1"/>
  <c r="N20" i="163" s="1"/>
  <c r="G19" i="163"/>
  <c r="H19" i="163" s="1"/>
  <c r="I19" i="163" s="1"/>
  <c r="N19" i="163" s="1"/>
  <c r="G18" i="163"/>
  <c r="H18" i="163" s="1"/>
  <c r="I18" i="163" s="1"/>
  <c r="N18" i="163" s="1"/>
  <c r="G17" i="163"/>
  <c r="H17" i="163" s="1"/>
  <c r="I17" i="163" s="1"/>
  <c r="N17" i="163" s="1"/>
  <c r="G16" i="163"/>
  <c r="H16" i="163" s="1"/>
  <c r="I16" i="163" s="1"/>
  <c r="N16" i="163" s="1"/>
  <c r="G15" i="163"/>
  <c r="H15" i="163" s="1"/>
  <c r="I15" i="163" s="1"/>
  <c r="N15" i="163" s="1"/>
  <c r="G14" i="163"/>
  <c r="H14" i="163" s="1"/>
  <c r="I14" i="163" s="1"/>
  <c r="N14" i="163" s="1"/>
  <c r="G13" i="163"/>
  <c r="H13" i="163" s="1"/>
  <c r="I13" i="163" s="1"/>
  <c r="N13" i="163" s="1"/>
  <c r="G12" i="163"/>
  <c r="H12" i="163" s="1"/>
  <c r="I12" i="163" s="1"/>
  <c r="N12" i="163" s="1"/>
  <c r="G11" i="163"/>
  <c r="H11" i="163" s="1"/>
  <c r="Q35" i="162"/>
  <c r="P35" i="162"/>
  <c r="O35" i="162"/>
  <c r="M35" i="162"/>
  <c r="L35" i="162"/>
  <c r="K35" i="162"/>
  <c r="N35" i="162" s="1"/>
  <c r="I35" i="162"/>
  <c r="H35" i="162"/>
  <c r="G35" i="162"/>
  <c r="D35" i="162"/>
  <c r="F35" i="162" s="1"/>
  <c r="C35" i="162"/>
  <c r="R34" i="162"/>
  <c r="S34" i="162" s="1"/>
  <c r="N34" i="162"/>
  <c r="J34" i="162"/>
  <c r="F34" i="162"/>
  <c r="R33" i="162"/>
  <c r="S33" i="162" s="1"/>
  <c r="N33" i="162"/>
  <c r="J33" i="162"/>
  <c r="F33" i="162"/>
  <c r="R32" i="162"/>
  <c r="S32" i="162" s="1"/>
  <c r="N32" i="162"/>
  <c r="J32" i="162"/>
  <c r="F32" i="162"/>
  <c r="R31" i="162"/>
  <c r="S31" i="162" s="1"/>
  <c r="N31" i="162"/>
  <c r="J31" i="162"/>
  <c r="F31" i="162"/>
  <c r="S30" i="162"/>
  <c r="R30" i="162"/>
  <c r="N30" i="162"/>
  <c r="J30" i="162"/>
  <c r="F30" i="162"/>
  <c r="R29" i="162"/>
  <c r="S29" i="162" s="1"/>
  <c r="N29" i="162"/>
  <c r="J29" i="162"/>
  <c r="F29" i="162"/>
  <c r="R28" i="162"/>
  <c r="S28" i="162" s="1"/>
  <c r="N28" i="162"/>
  <c r="J28" i="162"/>
  <c r="F28" i="162"/>
  <c r="R27" i="162"/>
  <c r="S27" i="162" s="1"/>
  <c r="N27" i="162"/>
  <c r="J27" i="162"/>
  <c r="F27" i="162"/>
  <c r="R26" i="162"/>
  <c r="S26" i="162" s="1"/>
  <c r="N26" i="162"/>
  <c r="J26" i="162"/>
  <c r="F26" i="162"/>
  <c r="R25" i="162"/>
  <c r="S25" i="162" s="1"/>
  <c r="N25" i="162"/>
  <c r="J25" i="162"/>
  <c r="F25" i="162"/>
  <c r="R24" i="162"/>
  <c r="S24" i="162" s="1"/>
  <c r="N24" i="162"/>
  <c r="J24" i="162"/>
  <c r="F24" i="162"/>
  <c r="R23" i="162"/>
  <c r="S23" i="162" s="1"/>
  <c r="N23" i="162"/>
  <c r="J23" i="162"/>
  <c r="F23" i="162"/>
  <c r="R22" i="162"/>
  <c r="S22" i="162" s="1"/>
  <c r="N22" i="162"/>
  <c r="J22" i="162"/>
  <c r="F22" i="162"/>
  <c r="R21" i="162"/>
  <c r="S21" i="162" s="1"/>
  <c r="N21" i="162"/>
  <c r="J21" i="162"/>
  <c r="F21" i="162"/>
  <c r="R20" i="162"/>
  <c r="S20" i="162" s="1"/>
  <c r="N20" i="162"/>
  <c r="J20" i="162"/>
  <c r="F20" i="162"/>
  <c r="R19" i="162"/>
  <c r="S19" i="162" s="1"/>
  <c r="N19" i="162"/>
  <c r="J19" i="162"/>
  <c r="F19" i="162"/>
  <c r="R18" i="162"/>
  <c r="S18" i="162" s="1"/>
  <c r="N18" i="162"/>
  <c r="J18" i="162"/>
  <c r="F18" i="162"/>
  <c r="R17" i="162"/>
  <c r="S17" i="162" s="1"/>
  <c r="N17" i="162"/>
  <c r="J17" i="162"/>
  <c r="F17" i="162"/>
  <c r="R16" i="162"/>
  <c r="S16" i="162" s="1"/>
  <c r="N16" i="162"/>
  <c r="J16" i="162"/>
  <c r="F16" i="162"/>
  <c r="R15" i="162"/>
  <c r="S15" i="162" s="1"/>
  <c r="N15" i="162"/>
  <c r="J15" i="162"/>
  <c r="F15" i="162"/>
  <c r="R14" i="162"/>
  <c r="S14" i="162" s="1"/>
  <c r="N14" i="162"/>
  <c r="J14" i="162"/>
  <c r="F14" i="162"/>
  <c r="R13" i="162"/>
  <c r="S13" i="162" s="1"/>
  <c r="N13" i="162"/>
  <c r="J13" i="162"/>
  <c r="F13" i="162"/>
  <c r="R12" i="162"/>
  <c r="S12" i="162" s="1"/>
  <c r="N12" i="162"/>
  <c r="J12" i="162"/>
  <c r="F12" i="162"/>
  <c r="R11" i="162"/>
  <c r="S11" i="162" s="1"/>
  <c r="N11" i="162"/>
  <c r="J11" i="162"/>
  <c r="F11" i="162"/>
  <c r="M35" i="161"/>
  <c r="L35" i="161"/>
  <c r="K35" i="161"/>
  <c r="I35" i="161"/>
  <c r="H35" i="161"/>
  <c r="G35" i="161"/>
  <c r="E35" i="161"/>
  <c r="R34" i="161"/>
  <c r="N34" i="161"/>
  <c r="J34" i="161"/>
  <c r="R33" i="161"/>
  <c r="N33" i="161"/>
  <c r="J33" i="161"/>
  <c r="R32" i="161"/>
  <c r="N32" i="161"/>
  <c r="J32" i="161"/>
  <c r="R31" i="161"/>
  <c r="N31" i="161"/>
  <c r="J31" i="161"/>
  <c r="R30" i="161"/>
  <c r="N30" i="161"/>
  <c r="J30" i="161"/>
  <c r="R29" i="161"/>
  <c r="N29" i="161"/>
  <c r="J29" i="161"/>
  <c r="R28" i="161"/>
  <c r="N28" i="161"/>
  <c r="J28" i="161"/>
  <c r="R27" i="161"/>
  <c r="N27" i="161"/>
  <c r="J27" i="161"/>
  <c r="R26" i="161"/>
  <c r="N26" i="161"/>
  <c r="J26" i="161"/>
  <c r="R25" i="161"/>
  <c r="N25" i="161"/>
  <c r="J25" i="161"/>
  <c r="R24" i="161"/>
  <c r="N24" i="161"/>
  <c r="J24" i="161"/>
  <c r="R23" i="161"/>
  <c r="N23" i="161"/>
  <c r="J23" i="161"/>
  <c r="R22" i="161"/>
  <c r="N22" i="161"/>
  <c r="J22" i="161"/>
  <c r="R21" i="161"/>
  <c r="N21" i="161"/>
  <c r="J21" i="161"/>
  <c r="F21" i="161"/>
  <c r="R20" i="161"/>
  <c r="N20" i="161"/>
  <c r="J20" i="161"/>
  <c r="R19" i="161"/>
  <c r="N19" i="161"/>
  <c r="J19" i="161"/>
  <c r="R18" i="161"/>
  <c r="N18" i="161"/>
  <c r="J18" i="161"/>
  <c r="R17" i="161"/>
  <c r="N17" i="161"/>
  <c r="J17" i="161"/>
  <c r="F17" i="161"/>
  <c r="R16" i="161"/>
  <c r="N16" i="161"/>
  <c r="J16" i="161"/>
  <c r="R15" i="161"/>
  <c r="N15" i="161"/>
  <c r="J15" i="161"/>
  <c r="F15" i="161"/>
  <c r="R14" i="161"/>
  <c r="N14" i="161"/>
  <c r="J14" i="161"/>
  <c r="F14" i="161"/>
  <c r="R13" i="161"/>
  <c r="N13" i="161"/>
  <c r="J13" i="161"/>
  <c r="R12" i="161"/>
  <c r="N12" i="161"/>
  <c r="J12" i="161"/>
  <c r="R11" i="161"/>
  <c r="N11" i="161"/>
  <c r="J11" i="161"/>
  <c r="G31" i="158" l="1"/>
  <c r="G27" i="158"/>
  <c r="G23" i="158"/>
  <c r="G19" i="158"/>
  <c r="G15" i="158"/>
  <c r="G17" i="164"/>
  <c r="G26" i="158"/>
  <c r="G18" i="158"/>
  <c r="J35" i="162"/>
  <c r="G14" i="164"/>
  <c r="H14" i="164" s="1"/>
  <c r="G29" i="158"/>
  <c r="G25" i="158"/>
  <c r="G21" i="158"/>
  <c r="G17" i="158"/>
  <c r="G13" i="158"/>
  <c r="G13" i="164"/>
  <c r="G21" i="164"/>
  <c r="H21" i="164" s="1"/>
  <c r="I21" i="164" s="1"/>
  <c r="G30" i="158"/>
  <c r="G22" i="158"/>
  <c r="J35" i="161"/>
  <c r="F35" i="158"/>
  <c r="S35" i="162"/>
  <c r="E35" i="158"/>
  <c r="R35" i="162"/>
  <c r="G18" i="164"/>
  <c r="H18" i="164" s="1"/>
  <c r="I18" i="164" s="1"/>
  <c r="G28" i="158"/>
  <c r="G24" i="158"/>
  <c r="G20" i="158"/>
  <c r="G16" i="158"/>
  <c r="R35" i="161"/>
  <c r="G12" i="158"/>
  <c r="G14" i="158"/>
  <c r="E23" i="164"/>
  <c r="I14" i="164"/>
  <c r="G22" i="164"/>
  <c r="H22" i="164" s="1"/>
  <c r="I22" i="164" s="1"/>
  <c r="H13" i="164"/>
  <c r="I13" i="164" s="1"/>
  <c r="H17" i="164"/>
  <c r="I17" i="164" s="1"/>
  <c r="G12" i="164"/>
  <c r="H12" i="164" s="1"/>
  <c r="I12" i="164" s="1"/>
  <c r="G16" i="164"/>
  <c r="H16" i="164" s="1"/>
  <c r="I16" i="164" s="1"/>
  <c r="N35" i="161"/>
  <c r="F28" i="161"/>
  <c r="F32" i="161"/>
  <c r="G36" i="166"/>
  <c r="F23" i="161"/>
  <c r="D23" i="164"/>
  <c r="C23" i="164"/>
  <c r="J23" i="164"/>
  <c r="G20" i="164"/>
  <c r="H20" i="164" s="1"/>
  <c r="I20" i="164" s="1"/>
  <c r="F29" i="161"/>
  <c r="F33" i="161"/>
  <c r="G11" i="164"/>
  <c r="G15" i="164"/>
  <c r="H15" i="164" s="1"/>
  <c r="I15" i="164" s="1"/>
  <c r="G19" i="164"/>
  <c r="H19" i="164" s="1"/>
  <c r="I19" i="164" s="1"/>
  <c r="F13" i="161"/>
  <c r="F16" i="161"/>
  <c r="F19" i="161"/>
  <c r="F22" i="161"/>
  <c r="F25" i="161"/>
  <c r="C35" i="161"/>
  <c r="F27" i="161"/>
  <c r="H36" i="166"/>
  <c r="H23" i="163"/>
  <c r="I11" i="163"/>
  <c r="G23" i="163"/>
  <c r="F23" i="164"/>
  <c r="F24" i="161"/>
  <c r="F30" i="161"/>
  <c r="F34" i="161"/>
  <c r="F11" i="161"/>
  <c r="F12" i="161"/>
  <c r="F26" i="161"/>
  <c r="F18" i="161"/>
  <c r="D35" i="161"/>
  <c r="F20" i="161"/>
  <c r="F31" i="161"/>
  <c r="G35" i="158" l="1"/>
  <c r="I23" i="163"/>
  <c r="N11" i="163"/>
  <c r="G23" i="164"/>
  <c r="H11" i="164"/>
  <c r="H23" i="164" s="1"/>
  <c r="F35" i="161"/>
  <c r="I11" i="164" l="1"/>
  <c r="I23" i="164" s="1"/>
  <c r="G25" i="14" l="1"/>
  <c r="H25" i="14" s="1"/>
  <c r="G35" i="74" l="1"/>
  <c r="R35" i="5" s="1"/>
  <c r="I35" i="13" l="1"/>
  <c r="I13" i="86" l="1"/>
  <c r="K13" i="86" s="1"/>
  <c r="H13" i="86"/>
  <c r="J18" i="86" l="1"/>
  <c r="J14" i="86"/>
  <c r="J16" i="86"/>
  <c r="J13" i="86"/>
  <c r="J15" i="86" l="1"/>
  <c r="J17" i="86"/>
  <c r="P37" i="7" l="1"/>
  <c r="O37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14" i="7"/>
  <c r="Q31" i="7" l="1"/>
  <c r="S31" i="7" s="1"/>
  <c r="Q27" i="7"/>
  <c r="S27" i="7" s="1"/>
  <c r="Q23" i="7"/>
  <c r="S23" i="7" s="1"/>
  <c r="Q19" i="7"/>
  <c r="S19" i="7" s="1"/>
  <c r="Q15" i="7"/>
  <c r="S15" i="7" s="1"/>
  <c r="Q35" i="7"/>
  <c r="S35" i="7" s="1"/>
  <c r="Q34" i="7"/>
  <c r="S34" i="7" s="1"/>
  <c r="Q30" i="7"/>
  <c r="S30" i="7" s="1"/>
  <c r="Q26" i="7"/>
  <c r="S26" i="7" s="1"/>
  <c r="Q22" i="7"/>
  <c r="S22" i="7" s="1"/>
  <c r="Q18" i="7"/>
  <c r="S18" i="7" s="1"/>
  <c r="Q36" i="7"/>
  <c r="S36" i="7" s="1"/>
  <c r="Q32" i="7"/>
  <c r="S32" i="7" s="1"/>
  <c r="Q28" i="7"/>
  <c r="S28" i="7" s="1"/>
  <c r="Q24" i="7"/>
  <c r="S24" i="7" s="1"/>
  <c r="Q20" i="7"/>
  <c r="S20" i="7" s="1"/>
  <c r="Q16" i="7"/>
  <c r="S16" i="7" s="1"/>
  <c r="Q33" i="7"/>
  <c r="S33" i="7" s="1"/>
  <c r="Q29" i="7"/>
  <c r="S29" i="7" s="1"/>
  <c r="Q25" i="7"/>
  <c r="S25" i="7" s="1"/>
  <c r="Q21" i="7"/>
  <c r="S21" i="7" s="1"/>
  <c r="Q17" i="7"/>
  <c r="S17" i="7" s="1"/>
  <c r="Q14" i="7"/>
  <c r="Q37" i="7"/>
  <c r="S37" i="7" s="1"/>
  <c r="G35" i="145"/>
  <c r="H35" i="145"/>
  <c r="L35" i="144"/>
  <c r="K35" i="144"/>
  <c r="F12" i="145"/>
  <c r="P12" i="145" s="1"/>
  <c r="F13" i="145"/>
  <c r="P13" i="145" s="1"/>
  <c r="F14" i="145"/>
  <c r="P14" i="145" s="1"/>
  <c r="F15" i="145"/>
  <c r="P15" i="145" s="1"/>
  <c r="F16" i="145"/>
  <c r="P16" i="145" s="1"/>
  <c r="F17" i="145"/>
  <c r="P17" i="145" s="1"/>
  <c r="F18" i="145"/>
  <c r="P18" i="145" s="1"/>
  <c r="F19" i="145"/>
  <c r="P19" i="145" s="1"/>
  <c r="F20" i="145"/>
  <c r="P20" i="145" s="1"/>
  <c r="F21" i="145"/>
  <c r="P21" i="145" s="1"/>
  <c r="F22" i="145"/>
  <c r="P22" i="145" s="1"/>
  <c r="F23" i="145"/>
  <c r="P23" i="145" s="1"/>
  <c r="F24" i="145"/>
  <c r="P24" i="145" s="1"/>
  <c r="F25" i="145"/>
  <c r="P25" i="145" s="1"/>
  <c r="F26" i="145"/>
  <c r="P26" i="145" s="1"/>
  <c r="F27" i="145"/>
  <c r="P27" i="145" s="1"/>
  <c r="F28" i="145"/>
  <c r="P28" i="145" s="1"/>
  <c r="F29" i="145"/>
  <c r="P29" i="145" s="1"/>
  <c r="F30" i="145"/>
  <c r="P30" i="145" s="1"/>
  <c r="F31" i="145"/>
  <c r="P31" i="145" s="1"/>
  <c r="F32" i="145"/>
  <c r="P32" i="145" s="1"/>
  <c r="F33" i="145"/>
  <c r="P33" i="145" s="1"/>
  <c r="F34" i="145"/>
  <c r="P34" i="145" s="1"/>
  <c r="E35" i="144"/>
  <c r="G12" i="144"/>
  <c r="J12" i="144" s="1"/>
  <c r="T12" i="144" s="1"/>
  <c r="G13" i="144"/>
  <c r="J13" i="144" s="1"/>
  <c r="T13" i="144" s="1"/>
  <c r="G14" i="144"/>
  <c r="J14" i="144" s="1"/>
  <c r="T14" i="144" s="1"/>
  <c r="G15" i="144"/>
  <c r="J15" i="144" s="1"/>
  <c r="T15" i="144" s="1"/>
  <c r="G17" i="144"/>
  <c r="J17" i="144" s="1"/>
  <c r="T17" i="144" s="1"/>
  <c r="G18" i="144"/>
  <c r="J18" i="144" s="1"/>
  <c r="T18" i="144" s="1"/>
  <c r="G19" i="144"/>
  <c r="J19" i="144" s="1"/>
  <c r="T19" i="144" s="1"/>
  <c r="G20" i="144"/>
  <c r="J20" i="144" s="1"/>
  <c r="T20" i="144" s="1"/>
  <c r="G21" i="144"/>
  <c r="J21" i="144" s="1"/>
  <c r="T21" i="144" s="1"/>
  <c r="G22" i="144"/>
  <c r="J22" i="144" s="1"/>
  <c r="T22" i="144" s="1"/>
  <c r="G23" i="144"/>
  <c r="J23" i="144" s="1"/>
  <c r="T23" i="144" s="1"/>
  <c r="G24" i="144"/>
  <c r="J24" i="144" s="1"/>
  <c r="T24" i="144" s="1"/>
  <c r="G25" i="144"/>
  <c r="J25" i="144" s="1"/>
  <c r="T25" i="144" s="1"/>
  <c r="G26" i="144"/>
  <c r="J26" i="144" s="1"/>
  <c r="T26" i="144" s="1"/>
  <c r="G27" i="144"/>
  <c r="J27" i="144" s="1"/>
  <c r="T27" i="144" s="1"/>
  <c r="G28" i="144"/>
  <c r="J28" i="144" s="1"/>
  <c r="T28" i="144" s="1"/>
  <c r="G29" i="144"/>
  <c r="J29" i="144" s="1"/>
  <c r="T29" i="144" s="1"/>
  <c r="G30" i="144"/>
  <c r="J30" i="144" s="1"/>
  <c r="T30" i="144" s="1"/>
  <c r="G31" i="144"/>
  <c r="J31" i="144" s="1"/>
  <c r="T31" i="144" s="1"/>
  <c r="G32" i="144"/>
  <c r="J32" i="144" s="1"/>
  <c r="T32" i="144" s="1"/>
  <c r="G33" i="144"/>
  <c r="J33" i="144" s="1"/>
  <c r="T33" i="144" s="1"/>
  <c r="G34" i="144"/>
  <c r="J34" i="144" s="1"/>
  <c r="T34" i="144" s="1"/>
  <c r="E35" i="29"/>
  <c r="I32" i="144" l="1"/>
  <c r="I28" i="144"/>
  <c r="I24" i="144"/>
  <c r="I20" i="144"/>
  <c r="I15" i="144"/>
  <c r="I33" i="144"/>
  <c r="I29" i="144"/>
  <c r="I25" i="144"/>
  <c r="I21" i="144"/>
  <c r="I17" i="144"/>
  <c r="I12" i="144"/>
  <c r="I34" i="144"/>
  <c r="I30" i="144"/>
  <c r="I26" i="144"/>
  <c r="I22" i="144"/>
  <c r="I18" i="144"/>
  <c r="I13" i="144"/>
  <c r="I31" i="144"/>
  <c r="I27" i="144"/>
  <c r="I23" i="144"/>
  <c r="I19" i="144"/>
  <c r="I14" i="144"/>
  <c r="E32" i="145"/>
  <c r="E24" i="145"/>
  <c r="E16" i="145"/>
  <c r="E25" i="145"/>
  <c r="E34" i="145"/>
  <c r="E30" i="145"/>
  <c r="E26" i="145"/>
  <c r="E22" i="145"/>
  <c r="E18" i="145"/>
  <c r="E14" i="145"/>
  <c r="E28" i="145"/>
  <c r="E20" i="145"/>
  <c r="E12" i="145"/>
  <c r="E33" i="145"/>
  <c r="E29" i="145"/>
  <c r="E21" i="145"/>
  <c r="E17" i="145"/>
  <c r="E13" i="145"/>
  <c r="E31" i="145"/>
  <c r="E27" i="145"/>
  <c r="E23" i="145"/>
  <c r="E19" i="145"/>
  <c r="E15" i="145"/>
  <c r="G16" i="144"/>
  <c r="J16" i="144" s="1"/>
  <c r="T16" i="144" s="1"/>
  <c r="G28" i="29"/>
  <c r="J28" i="29" s="1"/>
  <c r="T28" i="29" s="1"/>
  <c r="G34" i="29"/>
  <c r="J34" i="29" s="1"/>
  <c r="T34" i="29" s="1"/>
  <c r="G18" i="29"/>
  <c r="J18" i="29" s="1"/>
  <c r="T18" i="29" s="1"/>
  <c r="G31" i="29"/>
  <c r="J31" i="29" s="1"/>
  <c r="T31" i="29" s="1"/>
  <c r="G27" i="29"/>
  <c r="J27" i="29" s="1"/>
  <c r="T27" i="29" s="1"/>
  <c r="G23" i="29"/>
  <c r="J23" i="29" s="1"/>
  <c r="T23" i="29" s="1"/>
  <c r="G19" i="29"/>
  <c r="J19" i="29" s="1"/>
  <c r="T19" i="29" s="1"/>
  <c r="G15" i="29"/>
  <c r="J15" i="29" s="1"/>
  <c r="T15" i="29" s="1"/>
  <c r="G12" i="29"/>
  <c r="J12" i="29" s="1"/>
  <c r="T12" i="29" s="1"/>
  <c r="G32" i="29"/>
  <c r="J32" i="29" s="1"/>
  <c r="T32" i="29" s="1"/>
  <c r="G24" i="29"/>
  <c r="J24" i="29" s="1"/>
  <c r="T24" i="29" s="1"/>
  <c r="G20" i="29"/>
  <c r="J20" i="29" s="1"/>
  <c r="T20" i="29" s="1"/>
  <c r="G16" i="29"/>
  <c r="J16" i="29" s="1"/>
  <c r="T16" i="29" s="1"/>
  <c r="G30" i="29"/>
  <c r="J30" i="29" s="1"/>
  <c r="T30" i="29" s="1"/>
  <c r="G26" i="29"/>
  <c r="J26" i="29" s="1"/>
  <c r="T26" i="29" s="1"/>
  <c r="G22" i="29"/>
  <c r="J22" i="29" s="1"/>
  <c r="T22" i="29" s="1"/>
  <c r="G14" i="29"/>
  <c r="J14" i="29" s="1"/>
  <c r="T14" i="29" s="1"/>
  <c r="G33" i="29"/>
  <c r="J33" i="29" s="1"/>
  <c r="T33" i="29" s="1"/>
  <c r="G29" i="29"/>
  <c r="J29" i="29" s="1"/>
  <c r="T29" i="29" s="1"/>
  <c r="G25" i="29"/>
  <c r="J25" i="29" s="1"/>
  <c r="T25" i="29" s="1"/>
  <c r="G21" i="29"/>
  <c r="J21" i="29" s="1"/>
  <c r="T21" i="29" s="1"/>
  <c r="G17" i="29"/>
  <c r="J17" i="29" s="1"/>
  <c r="T17" i="29" s="1"/>
  <c r="G13" i="29"/>
  <c r="J13" i="29" s="1"/>
  <c r="T13" i="29" s="1"/>
  <c r="G11" i="144"/>
  <c r="J11" i="144" s="1"/>
  <c r="T11" i="144" s="1"/>
  <c r="F11" i="145"/>
  <c r="P11" i="145" s="1"/>
  <c r="G11" i="29"/>
  <c r="J11" i="29" s="1"/>
  <c r="T11" i="29" s="1"/>
  <c r="T35" i="29" l="1"/>
  <c r="I16" i="144"/>
  <c r="I21" i="29"/>
  <c r="I14" i="29"/>
  <c r="I16" i="29"/>
  <c r="I12" i="29"/>
  <c r="I27" i="29"/>
  <c r="I17" i="29"/>
  <c r="I33" i="29"/>
  <c r="I30" i="29"/>
  <c r="I32" i="29"/>
  <c r="I23" i="29"/>
  <c r="I34" i="29"/>
  <c r="I13" i="29"/>
  <c r="I29" i="29"/>
  <c r="I26" i="29"/>
  <c r="I24" i="29"/>
  <c r="I19" i="29"/>
  <c r="I18" i="29"/>
  <c r="I25" i="29"/>
  <c r="I22" i="29"/>
  <c r="I20" i="29"/>
  <c r="I15" i="29"/>
  <c r="I31" i="29"/>
  <c r="I28" i="29"/>
  <c r="G35" i="144"/>
  <c r="G35" i="29"/>
  <c r="I11" i="144"/>
  <c r="J35" i="144"/>
  <c r="T35" i="144" s="1"/>
  <c r="J35" i="29"/>
  <c r="I11" i="29"/>
  <c r="E11" i="145"/>
  <c r="E35" i="145" s="1"/>
  <c r="F35" i="145"/>
  <c r="P35" i="145" s="1"/>
  <c r="I35" i="144" l="1"/>
  <c r="I35" i="29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12" i="13"/>
  <c r="P13" i="75"/>
  <c r="P37" i="75" s="1"/>
  <c r="P39" i="7" s="1"/>
  <c r="G13" i="74"/>
  <c r="R13" i="5" s="1"/>
  <c r="G14" i="74"/>
  <c r="R14" i="5" s="1"/>
  <c r="G15" i="74"/>
  <c r="R15" i="5" s="1"/>
  <c r="G16" i="74"/>
  <c r="R16" i="5" s="1"/>
  <c r="G17" i="74"/>
  <c r="R17" i="5" s="1"/>
  <c r="G18" i="74"/>
  <c r="R18" i="5" s="1"/>
  <c r="G19" i="74"/>
  <c r="R19" i="5" s="1"/>
  <c r="G20" i="74"/>
  <c r="R20" i="5" s="1"/>
  <c r="G21" i="74"/>
  <c r="R21" i="5" s="1"/>
  <c r="G22" i="74"/>
  <c r="R22" i="5" s="1"/>
  <c r="G23" i="74"/>
  <c r="R23" i="5" s="1"/>
  <c r="G24" i="74"/>
  <c r="R24" i="5" s="1"/>
  <c r="G25" i="74"/>
  <c r="R25" i="5" s="1"/>
  <c r="G26" i="74"/>
  <c r="R26" i="5" s="1"/>
  <c r="G27" i="74"/>
  <c r="R27" i="5" s="1"/>
  <c r="G28" i="74"/>
  <c r="R28" i="5" s="1"/>
  <c r="G29" i="74"/>
  <c r="R29" i="5" s="1"/>
  <c r="G30" i="74"/>
  <c r="R30" i="5" s="1"/>
  <c r="G31" i="74"/>
  <c r="R31" i="5" s="1"/>
  <c r="G32" i="74"/>
  <c r="R32" i="5" s="1"/>
  <c r="G33" i="74"/>
  <c r="R33" i="5" s="1"/>
  <c r="G34" i="74"/>
  <c r="R34" i="5" s="1"/>
  <c r="G12" i="74"/>
  <c r="R12" i="5" s="1"/>
  <c r="I36" i="13" l="1"/>
  <c r="O13" i="75"/>
  <c r="O37" i="75" l="1"/>
  <c r="Q13" i="75"/>
  <c r="S14" i="7" s="1"/>
  <c r="Q37" i="75" l="1"/>
  <c r="Q39" i="7" s="1"/>
  <c r="O39" i="7"/>
  <c r="G46" i="56"/>
  <c r="D46" i="56"/>
  <c r="C50" i="56" l="1"/>
  <c r="B50" i="56"/>
  <c r="E31" i="56"/>
  <c r="G31" i="56"/>
  <c r="I31" i="56"/>
  <c r="K31" i="56"/>
  <c r="M31" i="56"/>
  <c r="O31" i="56"/>
  <c r="Q31" i="56"/>
  <c r="S31" i="56"/>
  <c r="B13" i="56"/>
  <c r="D13" i="56"/>
  <c r="F13" i="56"/>
  <c r="H13" i="56"/>
  <c r="J13" i="56"/>
  <c r="L11" i="56"/>
  <c r="L12" i="56"/>
  <c r="L13" i="56" l="1"/>
  <c r="C37" i="114" l="1"/>
  <c r="D37" i="114"/>
  <c r="D38" i="88" s="1"/>
  <c r="Y37" i="114"/>
  <c r="Y38" i="88" s="1"/>
  <c r="Z37" i="114"/>
  <c r="Z38" i="88" s="1"/>
  <c r="AA37" i="114"/>
  <c r="C37" i="88"/>
  <c r="D37" i="88"/>
  <c r="D39" i="88" s="1"/>
  <c r="Y37" i="88"/>
  <c r="Z37" i="88"/>
  <c r="AA37" i="88"/>
  <c r="AA39" i="88" s="1"/>
  <c r="O38" i="7"/>
  <c r="O40" i="7" s="1"/>
  <c r="P38" i="7"/>
  <c r="P40" i="7" s="1"/>
  <c r="C37" i="86"/>
  <c r="D37" i="86"/>
  <c r="E37" i="86"/>
  <c r="F37" i="86"/>
  <c r="L36" i="13" s="1"/>
  <c r="M36" i="13" s="1"/>
  <c r="G37" i="86"/>
  <c r="N38" i="86" s="1"/>
  <c r="H37" i="86"/>
  <c r="I37" i="86"/>
  <c r="J37" i="86"/>
  <c r="L37" i="86"/>
  <c r="M37" i="86"/>
  <c r="C36" i="74"/>
  <c r="C37" i="5" s="1"/>
  <c r="D36" i="74"/>
  <c r="D37" i="5" s="1"/>
  <c r="E36" i="74"/>
  <c r="E37" i="5" s="1"/>
  <c r="F36" i="74"/>
  <c r="G36" i="74"/>
  <c r="G37" i="5" s="1"/>
  <c r="C36" i="5"/>
  <c r="D36" i="5"/>
  <c r="O36" i="5" s="1"/>
  <c r="E36" i="5"/>
  <c r="Q38" i="7"/>
  <c r="N36" i="5" l="1"/>
  <c r="Y39" i="88"/>
  <c r="E38" i="5"/>
  <c r="P36" i="5"/>
  <c r="F37" i="5"/>
  <c r="F38" i="5" s="1"/>
  <c r="Q36" i="5"/>
  <c r="Q40" i="7"/>
  <c r="S38" i="7"/>
  <c r="Z39" i="88"/>
  <c r="H35" i="65"/>
  <c r="C38" i="88"/>
  <c r="C39" i="88" s="1"/>
  <c r="P37" i="86"/>
  <c r="C38" i="5"/>
  <c r="Q36" i="74"/>
  <c r="O36" i="74"/>
  <c r="P36" i="74" s="1"/>
  <c r="D35" i="65"/>
  <c r="D38" i="5"/>
  <c r="I35" i="65"/>
  <c r="E35" i="65"/>
  <c r="G36" i="5"/>
  <c r="K37" i="86"/>
  <c r="G38" i="5" l="1"/>
  <c r="R36" i="5"/>
  <c r="K35" i="65"/>
  <c r="G16" i="14"/>
  <c r="H16" i="14" l="1"/>
  <c r="G26" i="14"/>
  <c r="H26" i="14" l="1"/>
</calcChain>
</file>

<file path=xl/sharedStrings.xml><?xml version="1.0" encoding="utf-8"?>
<sst xmlns="http://schemas.openxmlformats.org/spreadsheetml/2006/main" count="4681" uniqueCount="1294">
  <si>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</si>
  <si>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</si>
  <si>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</si>
  <si>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</si>
  <si>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</si>
  <si>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</si>
  <si>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</si>
  <si>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</si>
  <si>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</si>
  <si>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</si>
  <si>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</si>
  <si>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</si>
  <si>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</si>
  <si>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</si>
  <si>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</si>
  <si>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</si>
  <si>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</si>
  <si>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</si>
  <si>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</si>
  <si>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</si>
  <si>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</si>
  <si>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</si>
  <si>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</si>
  <si>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</si>
  <si>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</si>
  <si>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</si>
  <si>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</si>
  <si>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</si>
  <si>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</si>
  <si>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</si>
  <si>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</si>
  <si>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</si>
  <si>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</si>
  <si>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</si>
  <si>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</si>
  <si>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</si>
  <si>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</si>
  <si>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</si>
  <si>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</si>
  <si>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</si>
  <si>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</si>
  <si>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</si>
  <si>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</si>
  <si>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</si>
  <si>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</si>
  <si>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</si>
  <si>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</si>
  <si>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</si>
  <si>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</si>
  <si>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</si>
  <si>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</si>
  <si>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</si>
  <si>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</si>
  <si>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</si>
  <si>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</si>
  <si>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</si>
  <si>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</si>
  <si>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</si>
  <si>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</si>
  <si>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</si>
  <si>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</si>
  <si>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</si>
  <si>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</si>
  <si>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</si>
  <si>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</si>
  <si>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</si>
  <si>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</si>
  <si>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</si>
  <si>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</si>
  <si>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</si>
  <si>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</si>
  <si>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</si>
  <si>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</si>
  <si>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</si>
  <si>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</si>
  <si>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</si>
  <si>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</si>
  <si>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</si>
  <si>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</si>
  <si>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</si>
  <si>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</si>
  <si>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</si>
  <si>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</si>
  <si>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</si>
  <si>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</si>
  <si>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</si>
  <si>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</si>
  <si>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</si>
  <si>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Protein content     (in gms)</t>
  </si>
  <si>
    <t>Quantity                 (in gms)</t>
  </si>
  <si>
    <t>No. of Cooks cum helper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</si>
  <si>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</si>
  <si>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</si>
  <si>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</si>
  <si>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</si>
  <si>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</si>
  <si>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</si>
  <si>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</si>
  <si>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SI.No</t>
  </si>
  <si>
    <t>Component</t>
  </si>
  <si>
    <t>No. of Meals served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</si>
  <si>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</si>
  <si>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</si>
  <si>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</si>
  <si>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</si>
  <si>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</si>
  <si>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</si>
  <si>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</si>
  <si>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</si>
  <si>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</si>
  <si>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</si>
  <si>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</si>
  <si>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</si>
  <si>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</si>
  <si>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</si>
  <si>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</si>
  <si>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</si>
  <si>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</si>
  <si>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</si>
  <si>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</si>
  <si>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</si>
  <si>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</si>
  <si>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</si>
  <si>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</si>
  <si>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</si>
  <si>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</si>
  <si>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</si>
  <si>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>No. of Institutions assigned to</t>
  </si>
  <si>
    <t>Grand total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</si>
  <si>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</si>
  <si>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</si>
  <si>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</si>
  <si>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</si>
  <si>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</si>
  <si>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</si>
  <si>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</si>
  <si>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</si>
  <si>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</si>
  <si>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</si>
  <si>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</si>
  <si>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</si>
  <si>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</si>
  <si>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</si>
  <si>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</si>
  <si>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</si>
  <si>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</si>
  <si>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</si>
  <si>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</si>
  <si>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</si>
  <si>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</si>
  <si>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</si>
  <si>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</si>
  <si>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</si>
  <si>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</si>
  <si>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</si>
  <si>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</si>
  <si>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</si>
  <si>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</si>
  <si>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</si>
  <si>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</si>
  <si>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</si>
  <si>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</si>
  <si>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</si>
  <si>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</si>
  <si>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</si>
  <si>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</si>
  <si>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</si>
  <si>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</si>
  <si>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</si>
  <si>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</si>
  <si>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</si>
  <si>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</si>
  <si>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</si>
  <si>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</si>
  <si>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</si>
  <si>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</si>
  <si>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</si>
  <si>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</si>
  <si>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</si>
  <si>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</si>
  <si>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</si>
  <si>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</si>
  <si>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</si>
  <si>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</si>
  <si>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</si>
  <si>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</si>
  <si>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</si>
  <si>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</si>
  <si>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</si>
  <si>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</si>
  <si>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</si>
  <si>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</si>
  <si>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</si>
  <si>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</si>
  <si>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</si>
  <si>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</si>
  <si>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</si>
  <si>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</si>
  <si>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</si>
  <si>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</si>
  <si>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</si>
  <si>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</si>
  <si>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</si>
  <si>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</si>
  <si>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</si>
  <si>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</si>
  <si>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</si>
  <si>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</si>
  <si>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</si>
  <si>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</si>
  <si>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</si>
  <si>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</si>
  <si>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</si>
  <si>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</si>
  <si>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</si>
  <si>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</si>
  <si>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</si>
  <si>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</si>
  <si>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</si>
  <si>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</si>
  <si>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</si>
  <si>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</si>
  <si>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</si>
  <si>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</si>
  <si>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</si>
  <si>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</si>
  <si>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</si>
  <si>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</si>
  <si>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</si>
  <si>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</si>
  <si>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</si>
  <si>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</si>
  <si>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</si>
  <si>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</si>
  <si>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</si>
  <si>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</si>
  <si>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</si>
  <si>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</si>
  <si>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</si>
  <si>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</si>
  <si>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</si>
  <si>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</si>
  <si>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</si>
  <si>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</si>
  <si>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</si>
  <si>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</si>
  <si>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</si>
  <si>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</si>
  <si>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</si>
  <si>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</si>
  <si>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</si>
  <si>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</si>
  <si>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</si>
  <si>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</si>
  <si>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</si>
  <si>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</si>
  <si>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</si>
  <si>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</si>
  <si>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</si>
  <si>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</si>
  <si>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</si>
  <si>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</si>
  <si>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</si>
  <si>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</si>
  <si>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</si>
  <si>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</si>
  <si>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</si>
  <si>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</si>
  <si>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</si>
  <si>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</si>
  <si>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</si>
  <si>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</si>
  <si>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</si>
  <si>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</si>
  <si>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</si>
  <si>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</si>
  <si>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</si>
  <si>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</si>
  <si>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</si>
  <si>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</si>
  <si>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</si>
  <si>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</si>
  <si>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</si>
  <si>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</si>
  <si>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</si>
  <si>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</si>
  <si>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</si>
  <si>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</si>
  <si>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</si>
  <si>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</si>
  <si>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</si>
  <si>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</si>
  <si>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</si>
  <si>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</si>
  <si>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</si>
  <si>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</si>
  <si>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</si>
  <si>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</si>
  <si>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</si>
  <si>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</si>
  <si>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</si>
  <si>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</si>
  <si>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</si>
  <si>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</si>
  <si>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</si>
  <si>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</si>
  <si>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</si>
  <si>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</si>
  <si>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</si>
  <si>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</si>
  <si>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</si>
  <si>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</si>
  <si>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</si>
  <si>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</si>
  <si>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</si>
  <si>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</si>
  <si>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</si>
  <si>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</si>
  <si>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</si>
  <si>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</si>
  <si>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</si>
  <si>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</si>
  <si>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</si>
  <si>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</si>
  <si>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</si>
  <si>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</si>
  <si>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</si>
  <si>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</si>
  <si>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</si>
  <si>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</si>
  <si>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</si>
  <si>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</si>
  <si>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</si>
  <si>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</si>
  <si>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</si>
  <si>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</si>
  <si>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</si>
  <si>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</si>
  <si>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</si>
  <si>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</si>
  <si>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</si>
  <si>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</si>
  <si>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</si>
  <si>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</si>
  <si>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</si>
  <si>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</si>
  <si>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</si>
  <si>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</si>
  <si>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</si>
  <si>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</si>
  <si>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</si>
  <si>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</si>
  <si>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</si>
  <si>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</si>
  <si>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</si>
  <si>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</si>
  <si>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</si>
  <si>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</si>
  <si>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</si>
  <si>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</si>
  <si>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</si>
  <si>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</si>
  <si>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</si>
  <si>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</si>
  <si>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</si>
  <si>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</si>
  <si>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</si>
  <si>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</si>
  <si>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</si>
  <si>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</si>
  <si>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</si>
  <si>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</si>
  <si>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</si>
  <si>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</si>
  <si>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</si>
  <si>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</si>
  <si>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</si>
  <si>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</si>
  <si>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</si>
  <si>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</si>
  <si>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</si>
  <si>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</si>
  <si>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</si>
  <si>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</si>
  <si>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</si>
  <si>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</si>
  <si>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</si>
  <si>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</si>
  <si>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</si>
  <si>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</si>
  <si>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</si>
  <si>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</si>
  <si>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</si>
  <si>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</si>
  <si>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</si>
  <si>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</si>
  <si>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</si>
  <si>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</si>
  <si>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</si>
  <si>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</si>
  <si>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</si>
  <si>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</si>
  <si>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</si>
  <si>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</si>
  <si>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</si>
  <si>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</si>
  <si>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</si>
  <si>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</si>
  <si>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</si>
  <si>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</si>
  <si>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</si>
  <si>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</si>
  <si>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</si>
  <si>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</si>
  <si>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</si>
  <si>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</si>
  <si>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</si>
  <si>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</si>
  <si>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</si>
  <si>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</si>
  <si>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</si>
  <si>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</si>
  <si>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</si>
  <si>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</si>
  <si>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</si>
  <si>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</si>
  <si>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</si>
  <si>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</si>
  <si>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</si>
  <si>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</si>
  <si>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</si>
  <si>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</si>
  <si>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</si>
  <si>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</si>
  <si>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</si>
  <si>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</si>
  <si>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</si>
  <si>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</si>
  <si>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</si>
  <si>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</si>
  <si>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</si>
  <si>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</si>
  <si>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</si>
  <si>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</si>
  <si>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</si>
  <si>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</si>
  <si>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</si>
  <si>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</si>
  <si>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</si>
  <si>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</si>
  <si>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</si>
  <si>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</si>
  <si>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</si>
  <si>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</si>
  <si>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</si>
  <si>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</si>
  <si>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</si>
  <si>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</si>
  <si>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</si>
  <si>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</si>
  <si>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</si>
  <si>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</si>
  <si>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</si>
  <si>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</si>
  <si>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</si>
  <si>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</si>
  <si>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</si>
  <si>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</si>
  <si>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</si>
  <si>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</si>
  <si>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</si>
  <si>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</si>
  <si>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</si>
  <si>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</si>
  <si>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</si>
  <si>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</si>
  <si>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</si>
  <si>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</si>
  <si>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</si>
  <si>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</si>
  <si>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</si>
  <si>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</si>
  <si>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</si>
  <si>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</si>
  <si>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</si>
  <si>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</si>
  <si>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</si>
  <si>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</si>
  <si>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</si>
  <si>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</si>
  <si>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</si>
  <si>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</si>
  <si>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</si>
  <si>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</si>
  <si>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</si>
  <si>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</si>
  <si>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</si>
  <si>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</si>
  <si>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</si>
  <si>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</si>
  <si>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</si>
  <si>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</si>
  <si>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</si>
  <si>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</si>
  <si>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</si>
  <si>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</si>
  <si>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</si>
  <si>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</si>
  <si>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</si>
  <si>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</si>
  <si>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</si>
  <si>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</si>
  <si>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</si>
  <si>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</si>
  <si>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</si>
  <si>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</si>
  <si>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</si>
  <si>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</si>
  <si>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</si>
  <si>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</si>
  <si>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</si>
  <si>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</si>
  <si>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</si>
  <si>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</si>
  <si>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</si>
  <si>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</si>
  <si>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</si>
  <si>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</si>
  <si>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</si>
  <si>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</si>
  <si>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</si>
  <si>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</si>
  <si>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</si>
  <si>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</si>
  <si>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</si>
  <si>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</si>
  <si>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</si>
  <si>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</si>
  <si>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</si>
  <si>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</si>
  <si>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</si>
  <si>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</si>
  <si>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</si>
  <si>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</si>
  <si>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</si>
  <si>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</si>
  <si>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</si>
  <si>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</si>
  <si>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</si>
  <si>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</si>
  <si>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</si>
  <si>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</si>
  <si>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</si>
  <si>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</si>
  <si>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</si>
  <si>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</si>
  <si>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</si>
  <si>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</si>
  <si>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</si>
  <si>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</si>
  <si>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</si>
  <si>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</si>
  <si>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</si>
  <si>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</si>
  <si>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</si>
  <si>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</si>
  <si>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</si>
  <si>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</si>
  <si>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</si>
  <si>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</si>
  <si>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</si>
  <si>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</si>
  <si>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</si>
  <si>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</si>
  <si>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</si>
  <si>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</si>
  <si>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</si>
  <si>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</si>
  <si>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</si>
  <si>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</si>
  <si>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</si>
  <si>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</si>
  <si>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</si>
  <si>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</si>
  <si>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</si>
  <si>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</si>
  <si>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</si>
  <si>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</si>
  <si>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</si>
  <si>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</si>
  <si>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</si>
  <si>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</si>
  <si>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</si>
  <si>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</si>
  <si>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</si>
  <si>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</si>
  <si>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</si>
  <si>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</si>
  <si>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</si>
  <si>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</si>
  <si>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</si>
  <si>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</si>
  <si>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</si>
  <si>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</si>
  <si>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</si>
  <si>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</si>
  <si>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</si>
  <si>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</si>
  <si>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</si>
  <si>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</si>
  <si>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</si>
  <si>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</si>
  <si>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</si>
  <si>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</si>
  <si>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</si>
  <si>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</si>
  <si>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</si>
  <si>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</si>
  <si>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</si>
  <si>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</si>
  <si>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</si>
  <si>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</si>
  <si>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</si>
  <si>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</si>
  <si>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</si>
  <si>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</si>
  <si>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</si>
  <si>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</si>
  <si>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</si>
  <si>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</si>
  <si>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</si>
  <si>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</si>
  <si>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</si>
  <si>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</si>
  <si>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</si>
  <si>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</si>
  <si>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</si>
  <si>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</si>
  <si>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</si>
  <si>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</si>
  <si>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</si>
  <si>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Alipurduar</t>
  </si>
  <si>
    <t>Bankura</t>
  </si>
  <si>
    <t>Birbhum</t>
  </si>
  <si>
    <t>E/Bardhaman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</si>
  <si>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</si>
  <si>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</si>
  <si>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</si>
  <si>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</si>
  <si>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</si>
  <si>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</si>
  <si>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</si>
  <si>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</si>
  <si>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</si>
  <si>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</si>
  <si>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</si>
  <si>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</si>
  <si>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</si>
  <si>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</si>
  <si>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</si>
  <si>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</si>
  <si>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</si>
  <si>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W/Bardhaman</t>
  </si>
  <si>
    <t>Jhargram</t>
  </si>
  <si>
    <t>Kalimpong</t>
  </si>
  <si>
    <t>e-transfer</t>
  </si>
  <si>
    <t>N.A</t>
  </si>
  <si>
    <t>e -transfer</t>
  </si>
  <si>
    <t>Rs. 600/-</t>
  </si>
  <si>
    <t>Rs. 900/- (Including additional Rs. 500/-)</t>
  </si>
  <si>
    <t>Rs. 1500/-</t>
  </si>
  <si>
    <t>As per need</t>
  </si>
  <si>
    <t>Egg</t>
  </si>
  <si>
    <t>1pc</t>
  </si>
  <si>
    <t>1 day/ Week</t>
  </si>
  <si>
    <t>Chicken</t>
  </si>
  <si>
    <t>50 gm</t>
  </si>
  <si>
    <t>1 day/ month</t>
  </si>
  <si>
    <t>2018-19</t>
  </si>
  <si>
    <t>(All Districts)</t>
  </si>
  <si>
    <t>Paneer</t>
  </si>
  <si>
    <t>1 day/ Qtr</t>
  </si>
  <si>
    <t>Cheese</t>
  </si>
  <si>
    <t>(Bankura,Hooghly, Howrah, Malda, Cooch Behar, Murshidabad, Nadia, Purba Medinipur,Paschim Medinipur, S 24 Pgs, N 24 Pgs)</t>
  </si>
  <si>
    <t>(Malda)</t>
  </si>
  <si>
    <t>(U.Dinajpur)</t>
  </si>
  <si>
    <t>LIST OF NGO</t>
  </si>
  <si>
    <t>State / UT: West Bengal</t>
  </si>
  <si>
    <t>NAME OF THE DISTRICT</t>
  </si>
  <si>
    <t>NAME OF NGO</t>
  </si>
  <si>
    <t>Naba Diganta Child &amp; Health Women Welfare Society</t>
  </si>
  <si>
    <t>Hensel</t>
  </si>
  <si>
    <t>Dum Dum Park Unnon Samittee</t>
  </si>
  <si>
    <t>Paschim Banga Jatiya Bayashka Shiksha Parishad</t>
  </si>
  <si>
    <t>Kolkata (58)</t>
  </si>
  <si>
    <t>ANTORIK STUDENT WELFARE SOCIETY</t>
  </si>
  <si>
    <t xml:space="preserve"> AASHRAY</t>
  </si>
  <si>
    <t>MAHILA KALA SHIKSHA AUR SEVA KENDRA</t>
  </si>
  <si>
    <t>CINI - CHILD INNEED INSTITUTE- URBAN UNIT</t>
  </si>
  <si>
    <t xml:space="preserve">JODHPUR GARDEN EKTA N. H. C. </t>
  </si>
  <si>
    <t>GEETANJALI</t>
  </si>
  <si>
    <t>SONG OF UNITY &amp; LIBERTY</t>
  </si>
  <si>
    <t>THE REFUGE</t>
  </si>
  <si>
    <t xml:space="preserve">SOUTH CALCUTTA SWAMI VIVEKANANDA MEMORIAL SCIENCE AND TECHNOLOGY ORGANISATION </t>
  </si>
  <si>
    <t>BIKASH BHARATI WELFARE SOCIETY</t>
  </si>
  <si>
    <t>MAYA FOUNDATION</t>
  </si>
  <si>
    <t>NORTH CALCUTTA DESTITUTE CHILD'S WELFARE SOCIETY</t>
  </si>
  <si>
    <t>SALKIA BHOOMI</t>
  </si>
  <si>
    <t>GARDEN REACH BANGLA BASTI ACADEMIC DEVELOPMENT SOCIETY</t>
  </si>
  <si>
    <t>RURAL DOWNTRODDEN TRANNING INSTITUTE</t>
  </si>
  <si>
    <t>BARISHA ALOR THIKANA</t>
  </si>
  <si>
    <t>DHAKURIA PRATYASHA SANGHA</t>
  </si>
  <si>
    <t>MANIKTALA NEW HORIZON WELFARE SOCIETY</t>
  </si>
  <si>
    <t>RONG- O - REKHA WELFARE SOCIETY</t>
  </si>
  <si>
    <t>SWASTI SEVIKA SAMITY</t>
  </si>
  <si>
    <t>SHYAMBAZAR SHREEMA SOCIAL WELFARE ORGANISATION</t>
  </si>
  <si>
    <t>COMMUNITY ACTION SOCIETY : MDM</t>
  </si>
  <si>
    <t>ALIPORE RABINDRA NATH MEMORIAL INSTITUTE</t>
  </si>
  <si>
    <t>UNITED BUSTREE DEVELOPMENT ASSOCIATION</t>
  </si>
  <si>
    <t>SOUTH CALCUTTA SOCIAL DEVELOPMENT ORGANISATION</t>
  </si>
  <si>
    <t>UNIQUE DEVELOPMENT INITIATIVE FOUNDATION</t>
  </si>
  <si>
    <t>AMADER PADAKHEP</t>
  </si>
  <si>
    <t>MANSATALA ROUSHAN WELFARE SOCIETY</t>
  </si>
  <si>
    <t xml:space="preserve">SOUTH CALCUTTA  VIVEKANANDA MEMORIAL  ORGANISATION </t>
  </si>
  <si>
    <t>GARDEN REACH SLUM DEVELOPMENT</t>
  </si>
  <si>
    <t>GANDHI PEACE FOUNDATION SOUTH CALCUTTA</t>
  </si>
  <si>
    <t xml:space="preserve">GARDEN REACH ALIF NAGAR DEVELOPMENT ORGANISATION </t>
  </si>
  <si>
    <t>LIBERAL ASSOCIATION FOR MEMORIAL OF PEOPLE</t>
  </si>
  <si>
    <t>MAMATA DISHA WELFARE ASSOCIATION</t>
  </si>
  <si>
    <t>RAM NAGAR LANE FORUM OF REVOLUTION FOR COMMUNITIES</t>
  </si>
  <si>
    <t>SUDIP SONARTARI SEVA MISSION</t>
  </si>
  <si>
    <t>MOMIN PUR ARADHANA</t>
  </si>
  <si>
    <t>JASODA HUMAN WELFARE SOCIETY</t>
  </si>
  <si>
    <t>SINTHEE NEEDS</t>
  </si>
  <si>
    <t>ULTADANGA ANNAPURNA SAYAMBHR SOCIETY</t>
  </si>
  <si>
    <t>DESHAPRAN SASMAL ROAD PROGOTI WELFARE SOCIETY</t>
  </si>
  <si>
    <t>THAKURPUKUR PROCHESTA WELFARE SOCIETY</t>
  </si>
  <si>
    <t>SINTHEE NIBEDITA WELFARE SOCIETY</t>
  </si>
  <si>
    <t>RAMESH DUTTA STREET DIBYA JYOTI</t>
  </si>
  <si>
    <t>DISHA MEDIHELP</t>
  </si>
  <si>
    <t>NORTH EST CALCUTTA SOCIAL WELFARE ORGANIZATION</t>
  </si>
  <si>
    <t>KOLKATA MERIT WELFARE SOCIETY</t>
  </si>
  <si>
    <t>MANIKTALA SARADA FOUNDATION</t>
  </si>
  <si>
    <t>NORTH KOLKATA WOMEN POWER</t>
  </si>
  <si>
    <t>ASHMITA SOCIETY FOR SOCIAL WELFARE</t>
  </si>
  <si>
    <t>STAR INDIA</t>
  </si>
  <si>
    <t>A.I.W.C BUNIADI BIDYAPITH MID-DAY MEAL A/C</t>
  </si>
  <si>
    <t>BAGHBAZAR MAA SARODA SAYAMBHOR SAMITY</t>
  </si>
  <si>
    <t>BOWBAZAR CHHANAPATTY ARUNODOY  WELFARE SOCIETY</t>
  </si>
  <si>
    <t>COSSIPORE NABIN SANGHA SEVA PRATISTHAN</t>
  </si>
  <si>
    <t>HATIBAGAN STAR WELFARE</t>
  </si>
  <si>
    <t>DUMDUM SUNBEANS SOCIETY FOR SOCIAL WELFARE</t>
  </si>
  <si>
    <t>DUMDUM KAMALA WELFARE SOCIETY</t>
  </si>
  <si>
    <t>No discrimination is reported</t>
  </si>
  <si>
    <t>NA</t>
  </si>
  <si>
    <t xml:space="preserve">                          </t>
  </si>
  <si>
    <t xml:space="preserve">                        </t>
  </si>
  <si>
    <t>State/UT : West Bengal</t>
  </si>
  <si>
    <t>ALIPURDUAR</t>
  </si>
  <si>
    <t>BANKURAA</t>
  </si>
  <si>
    <t>BIRBHUM</t>
  </si>
  <si>
    <t>COOCH BIHAR</t>
  </si>
  <si>
    <t>DARJEELING</t>
  </si>
  <si>
    <t>HOOGHLY</t>
  </si>
  <si>
    <t>JALPAIGURI</t>
  </si>
  <si>
    <t>JHARGRAM</t>
  </si>
  <si>
    <t>KOLKATA</t>
  </si>
  <si>
    <t>MALDAH</t>
  </si>
  <si>
    <t>MURSHIDABAD</t>
  </si>
  <si>
    <t>NADIA</t>
  </si>
  <si>
    <t>PASCHIM BARDHAMAN</t>
  </si>
  <si>
    <t>PURBA BARDHAMAN</t>
  </si>
  <si>
    <t>PURULIYA</t>
  </si>
  <si>
    <t>SILIGURI</t>
  </si>
  <si>
    <t>West Bengal</t>
  </si>
  <si>
    <t>Yes</t>
  </si>
  <si>
    <t>No</t>
  </si>
  <si>
    <t>Project Director</t>
  </si>
  <si>
    <t>Account Officer</t>
  </si>
  <si>
    <t>Officer in Charge, MDM</t>
  </si>
  <si>
    <t>MIS Co-ordinator</t>
  </si>
  <si>
    <t>Head Clerk</t>
  </si>
  <si>
    <t>Accountant</t>
  </si>
  <si>
    <t>UDA</t>
  </si>
  <si>
    <t>LDC</t>
  </si>
  <si>
    <t xml:space="preserve">Group ‘D’ </t>
  </si>
  <si>
    <t>Dy. Director</t>
  </si>
  <si>
    <t>Administrative Officer</t>
  </si>
  <si>
    <t xml:space="preserve">MDM co-coordinator </t>
  </si>
  <si>
    <t>Supervisor</t>
  </si>
  <si>
    <t>DEO</t>
  </si>
  <si>
    <t xml:space="preserve">Assistant Accountant </t>
  </si>
  <si>
    <t>Mitra S K Private Limited</t>
  </si>
  <si>
    <t>Status of complaints (Pending)</t>
  </si>
  <si>
    <t>Table: AT- 10 F</t>
  </si>
  <si>
    <t>KALIMPONG</t>
  </si>
  <si>
    <t>FCI</t>
  </si>
  <si>
    <t>DCFS</t>
  </si>
  <si>
    <t>Lifting (MT)</t>
  </si>
  <si>
    <t>Bill Payed (Lakh)</t>
  </si>
  <si>
    <t>Bill Raised (Lakh)</t>
  </si>
  <si>
    <t>* State share includes funds as well as monetary value of the commodities supplied by the State/UT</t>
  </si>
  <si>
    <t xml:space="preserve">School Education Department </t>
  </si>
  <si>
    <t>Principal Secretary to the Govt. of West Bengal</t>
  </si>
  <si>
    <t>Project Diretor, CMDMP</t>
  </si>
  <si>
    <t xml:space="preserve">Government of West Bengal </t>
  </si>
  <si>
    <t>Project Director, CMDMP</t>
  </si>
  <si>
    <t>School Education Department</t>
  </si>
  <si>
    <t>Government of West Bengal</t>
  </si>
  <si>
    <t xml:space="preserve">                                                                Principal Secretary to the Govt. of West Bengal</t>
  </si>
  <si>
    <t xml:space="preserve">                                                               School Education Department </t>
  </si>
  <si>
    <t>N.B: Foodgrains(Rice) lifted from FCI as well as from Food &amp; Supplies Department, West Bengal.</t>
  </si>
  <si>
    <t>During 01.04.18 to 31.03.19</t>
  </si>
  <si>
    <t xml:space="preserve">Enrolment </t>
  </si>
  <si>
    <t xml:space="preserve">Total Enrolment </t>
  </si>
  <si>
    <t>Table: AT-10 :  Utilisation of Central Assistance towards MME  (Primary &amp; Upper Primary,Classes I-VIII) during 2018-19</t>
  </si>
  <si>
    <t>AT - 10 F</t>
  </si>
  <si>
    <t>Information on Training of Cook-cum-Helpers</t>
  </si>
  <si>
    <t>AT - 28 B</t>
  </si>
  <si>
    <t>Repair of kitchen cum stores constructed ten years ago</t>
  </si>
  <si>
    <t>AT- 29 A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</si>
  <si>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</si>
  <si>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</si>
  <si>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</si>
  <si>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</si>
  <si>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</si>
  <si>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</si>
  <si>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</si>
  <si>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Table: AT-28 B</t>
  </si>
  <si>
    <t>Table: AT-28 B: Repair of kitchen cum stores constructed ten years ago</t>
  </si>
  <si>
    <t>Requirement of funds (Rs in lakh)</t>
  </si>
  <si>
    <t>Centre share</t>
  </si>
  <si>
    <t>State share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</si>
  <si>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</si>
  <si>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</si>
  <si>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</si>
  <si>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</si>
  <si>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</si>
  <si>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</si>
  <si>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</si>
  <si>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</si>
  <si>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</si>
  <si>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* This information will be used for computing Performance Grading Index (PGI) also.</t>
  </si>
  <si>
    <t>No. of working days on which MDM served *</t>
  </si>
  <si>
    <t>Name of the Krishi Vigyan Kendra (KVK)</t>
  </si>
  <si>
    <t>Requirement of funds for Transportation Assistance</t>
  </si>
  <si>
    <t>PDS rate (Rs. Per Quintal)</t>
  </si>
  <si>
    <t>Total funds required (Rs. In Lakh)</t>
  </si>
  <si>
    <t>Table: AT-28</t>
  </si>
  <si>
    <t>Total No. of schools excluding newly opened school</t>
  </si>
  <si>
    <t>kitchen cum store constructed through convergance</t>
  </si>
  <si>
    <t xml:space="preserve">Balance requirement of kitchen  cum stores </t>
  </si>
  <si>
    <t>Govt. aided</t>
  </si>
  <si>
    <t>Local body</t>
  </si>
  <si>
    <t>Govt.</t>
  </si>
  <si>
    <t>Govt. (Col.3-7-11)</t>
  </si>
  <si>
    <t>Govt. aided (col.4-8-12)</t>
  </si>
  <si>
    <t>Local body (col.5-9-13)</t>
  </si>
  <si>
    <t>Total (col.6-10-14)</t>
  </si>
  <si>
    <t xml:space="preserve">Table: AT-28 A </t>
  </si>
  <si>
    <t>(Rs. In lakhs)</t>
  </si>
  <si>
    <t>Plinth Area 1 (20sq Mtr)</t>
  </si>
  <si>
    <t>Plinth Area 2 (24 sq Mtr)</t>
  </si>
  <si>
    <t>Plinth Area 3 (28 sq Mtr)</t>
  </si>
  <si>
    <t>Plinth Area 4 (32 sq Mtr)</t>
  </si>
  <si>
    <t>Total fund required : (Col. 6+10+14+18)</t>
  </si>
  <si>
    <t>No. of Schools not having Kitchen Shed</t>
  </si>
  <si>
    <t>Kitchen-cum-Store proposed this year</t>
  </si>
  <si>
    <t xml:space="preserve">Unit Cost </t>
  </si>
  <si>
    <t>Fund required</t>
  </si>
  <si>
    <t>No. of Schools not having Kitchen-cum-store</t>
  </si>
  <si>
    <t>Note : State may indicate their plinth area and size of the kitchen-cum-stores if they have any other plinth area than mentioned in the table.</t>
  </si>
  <si>
    <t>Repair of kitchen-cum-stores</t>
  </si>
  <si>
    <t>TOTAL</t>
  </si>
  <si>
    <t>2019-20</t>
  </si>
  <si>
    <t>Additional Share</t>
  </si>
  <si>
    <t>Additional Share(11+15-19)</t>
  </si>
  <si>
    <t>Central Share(9+13-17)</t>
  </si>
  <si>
    <t>State Share(10+14-18)</t>
  </si>
  <si>
    <t>Total(12+16-20)</t>
  </si>
  <si>
    <t>24 PARAGANAS NORTH</t>
  </si>
  <si>
    <t>24 PARAGANAS SOUTH</t>
  </si>
  <si>
    <t>DINAJPUR DAKSHIN</t>
  </si>
  <si>
    <t>DINAJPUR UTTAR</t>
  </si>
  <si>
    <t>HOWRAH</t>
  </si>
  <si>
    <t>MEDINIPUR EAST</t>
  </si>
  <si>
    <t>MEDINIPUR WEST</t>
  </si>
  <si>
    <t>OSD</t>
  </si>
  <si>
    <t>SSD</t>
  </si>
  <si>
    <t>PURULIA</t>
  </si>
  <si>
    <t>BANKURA, DARJILING, HOWRAH, KOLKATA, MALDAH, MURSHIDABAD, PURULIYA, UTTAR DINAJPUR, NORTH 24 PARGANA, SOUTH  24 PARGANA, COOCH BIHAR, JHARGRAM, PASCHIM MEDINIPUR</t>
  </si>
  <si>
    <t>ALIPURDUAR, PURBA MEDINIPUR</t>
  </si>
  <si>
    <t>DAKSHIN DINAJPUR, NORTH 24 PARGANA</t>
  </si>
  <si>
    <t>HOWRAH, KOLKATA, MALDAH, MURSHIDABAD, PURULIYA, UTTAR DINAJPUR, NORTH 24 PARGANA, SOUTH  24 PARGANA</t>
  </si>
  <si>
    <t>KOLKATA, HOWRAH, NORTH 24 PARGANA</t>
  </si>
  <si>
    <t>BANKURA, DARJILING, HOWRAH, MALDAH, MURSHIDABAD, PURULIYA, UTTAR DINAJPUR, NORTH 24 PARGANA, SOUTH  24 PARGANA, COOCH BIHAR, JHARGRAM, PASCHIM MEDINIPUR</t>
  </si>
  <si>
    <t>HOWRAH, KOLKATA, MALDAH, MURSHIDABAD, PURULIYA, NORTH 24 PARGANA, SOUTH  24 PARGANA, NADIA</t>
  </si>
  <si>
    <t>SOUTH 24 PARGANA, PASCHIM MEDINIPUR, PURBA MEDINIPUR, NORTH 24 PARGANA, MURSHIDABAD</t>
  </si>
  <si>
    <t>Hand Pumps</t>
  </si>
  <si>
    <t xml:space="preserve">Tap </t>
  </si>
  <si>
    <t>Rs. In Lakh</t>
  </si>
  <si>
    <t>Sl No.</t>
  </si>
  <si>
    <t>Activities</t>
  </si>
  <si>
    <t>Estimated Cost</t>
  </si>
  <si>
    <t xml:space="preserve">Manpower hiring </t>
  </si>
  <si>
    <t xml:space="preserve">Monitoring by reputed Institution </t>
  </si>
  <si>
    <t>Food testing</t>
  </si>
  <si>
    <t xml:space="preserve">AMS </t>
  </si>
  <si>
    <t>Training Programme</t>
  </si>
  <si>
    <t>Publicity and awareness generation</t>
  </si>
  <si>
    <t xml:space="preserve">Evaluation </t>
  </si>
  <si>
    <t>Social Audit</t>
  </si>
  <si>
    <t>Management Cost at School Level</t>
  </si>
  <si>
    <t>Final</t>
  </si>
  <si>
    <t>1. We do not have any Centralised Kitchen.</t>
  </si>
  <si>
    <t>2. We do not have any NGO like Akshaya Patra</t>
  </si>
  <si>
    <t>U/P</t>
  </si>
  <si>
    <t>NCLP</t>
  </si>
  <si>
    <t>C</t>
  </si>
  <si>
    <t>S</t>
  </si>
  <si>
    <t>T</t>
  </si>
  <si>
    <t>Annual Work Plan and Budget 2020-21</t>
  </si>
  <si>
    <t>Annual Work Plan &amp; Budget 2020-21</t>
  </si>
  <si>
    <t>Table: AT-6: Utilisation of foodgrains  (Primary, Classes I-V) during 2019-20</t>
  </si>
  <si>
    <t>Table: AT-6A: Utilisation of foodgrains  (Upper Primary, Classes VI-VIII) during 2019-20</t>
  </si>
  <si>
    <t>Table: AT-6B: PAYMENT OF COST OF FOOD GRAINS TO FCI (Primary and Upper Primary Classes I-VIII) during 2019-20</t>
  </si>
  <si>
    <t>Table: AT-6C: Utilisation of foodgrains (Coarse Grain) during 2019-20</t>
  </si>
  <si>
    <t>Table: AT-7: Utilisation of Cooking Cost (Primary, Classes I-V) during 2019-20</t>
  </si>
  <si>
    <t>Table: AT-7A: Utilisation of Cooking cost (Upper Primary Classes, VI-VIII) for 2019-20</t>
  </si>
  <si>
    <t>Table AT - 8 :UTILIZATION OF CENTRAL ASSISTANCE TOWARDS HONORARIUM TO COOK-CUM-HELPERS (Primary classes I-V) for 2019-20</t>
  </si>
  <si>
    <t>Table AT - 8A : UTILIZATION OF CENTRAL ASSISTANCE TOWARDS HONORARIUM TO COOK-CUM-HELPERS (Upper Primary classes VI-VIII) for 2019-20</t>
  </si>
  <si>
    <t>Table: AT-9 : Utilisation of Central Assitance towards Transportation Assistance (Primary &amp; Upper Primary,Classes I-VIII) during 2019-20</t>
  </si>
  <si>
    <t>Gross Allocation for the  FY 2019-20</t>
  </si>
  <si>
    <t>Opening Balance as on 01.4.19</t>
  </si>
  <si>
    <t>Allocation for cost of foodgrains for 2019-20</t>
  </si>
  <si>
    <t>Opening Balance as on 01.04.19</t>
  </si>
  <si>
    <t xml:space="preserve">Allocation for 2019-20                     </t>
  </si>
  <si>
    <t xml:space="preserve">Opening Balance as on 01.04.2019                                  </t>
  </si>
  <si>
    <t>Total Unspent Balance as on 31.12.2019</t>
  </si>
  <si>
    <t>Allocation for FY 2019-20</t>
  </si>
  <si>
    <t>Opening Balance as on 01.04.2019</t>
  </si>
  <si>
    <t>Opening balance as on 01.04.19</t>
  </si>
  <si>
    <r>
      <t xml:space="preserve">Unspent Balance as on 31.12.19  [Col. 4+ Col.5+Col.6 -Col.8] </t>
    </r>
    <r>
      <rPr>
        <sz val="10"/>
        <rFont val="Arial"/>
        <family val="2"/>
      </rPr>
      <t xml:space="preserve"> </t>
    </r>
  </si>
  <si>
    <t>Allocation for 2019-20</t>
  </si>
  <si>
    <t>Unspent balance as on 31.12.19                                          [Col: (4+5)-7]</t>
  </si>
  <si>
    <t>No. of Kitchens constructed prior to FY 2009-10</t>
  </si>
  <si>
    <t>No. of Kitchens constructed prior to 2009-10 and require repairs</t>
  </si>
  <si>
    <t>Table: AT-17 : Coverage under Rashtriya Bal Swasthya Karykram (School Health Programme) - 2019-20</t>
  </si>
  <si>
    <t>Table AT - 23 Annual and Monthly data entry status in MDM-MIS during 2019-20</t>
  </si>
  <si>
    <t>During 01.04.19 to 31.12.19</t>
  </si>
  <si>
    <t>Apr, 2019</t>
  </si>
  <si>
    <t>May, 2019</t>
  </si>
  <si>
    <t>Dec, 2019</t>
  </si>
  <si>
    <t>Jan, 2020</t>
  </si>
  <si>
    <t>Feb, 2020</t>
  </si>
  <si>
    <t>Mar, 2020</t>
  </si>
  <si>
    <t>30 gm</t>
  </si>
  <si>
    <t>W med</t>
  </si>
  <si>
    <t xml:space="preserve">Mashroom </t>
  </si>
  <si>
    <t>Rs. 10</t>
  </si>
  <si>
    <t>week</t>
  </si>
  <si>
    <t>Bankura, Hooghly, Howrah, Malda, N 24, W Med, E Med</t>
  </si>
  <si>
    <t>Mashroom</t>
  </si>
  <si>
    <t>( Pascim Medinipur)</t>
  </si>
  <si>
    <t>2020-21</t>
  </si>
  <si>
    <t>w.e.f 01.04.19</t>
  </si>
  <si>
    <t>April,20</t>
  </si>
  <si>
    <t>May,20</t>
  </si>
  <si>
    <t>June,20</t>
  </si>
  <si>
    <t>July,20</t>
  </si>
  <si>
    <t>August,20</t>
  </si>
  <si>
    <t>September,20</t>
  </si>
  <si>
    <t>October,20</t>
  </si>
  <si>
    <t>November,20</t>
  </si>
  <si>
    <t>December,20</t>
  </si>
  <si>
    <t>January,21</t>
  </si>
  <si>
    <t>February,21</t>
  </si>
  <si>
    <t>March,21</t>
  </si>
  <si>
    <t>Table: AT-26 : Number of School Working Days (Primary,Classes I-V) for 2020-21</t>
  </si>
  <si>
    <t>Table: AT-26A : Number of School Working Days (Upper Primary,Classes VI-VIII) for 2020-21</t>
  </si>
  <si>
    <t>This information is based on the Academic Calendar prepared by the School Education Department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</si>
  <si>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</si>
  <si>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</si>
  <si>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</si>
  <si>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</si>
  <si>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</si>
  <si>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the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</si>
  <si>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</si>
  <si>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</si>
  <si>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</si>
  <si>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  Requirement of Cook cum Helpers for 2020-21</t>
  </si>
  <si>
    <t>Table: AT-31 : Budget Provision for the Year 2020-21</t>
  </si>
  <si>
    <t>Table: AT-32:  PAB-MDM Approval vs. PERFORMANCE (Primary Classes I to V) during 2019-20 - Drought</t>
  </si>
  <si>
    <t>Table: AT-32 A:  PAB-MDM Approval vs. PERFORMANCE (Upper Primary, Classes VI to VIII) during 2019-20 - Drought</t>
  </si>
  <si>
    <t>Separete MME Plan for 2020-21</t>
  </si>
  <si>
    <t>Table AT-3: No. of Institutions in the State vis a vis Institutions serving MDM during 2019-20</t>
  </si>
  <si>
    <t>Table: AT-3A: No. of Institutions covered  (Primary, Classes I-V)  during 2019-20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</si>
  <si>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</si>
  <si>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</si>
  <si>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k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</si>
  <si>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</si>
  <si>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</si>
  <si>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</si>
  <si>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</si>
  <si>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</si>
  <si>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</si>
  <si>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</si>
  <si>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</si>
  <si>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</si>
  <si>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</si>
  <si>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</si>
  <si>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</si>
  <si>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</si>
  <si>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</si>
  <si>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</si>
  <si>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</si>
  <si>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</si>
  <si>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</si>
  <si>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</si>
  <si>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</si>
  <si>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</si>
  <si>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</si>
  <si>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</si>
  <si>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</si>
  <si>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</si>
  <si>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</si>
  <si>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</si>
  <si>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</si>
  <si>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</si>
  <si>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</si>
  <si>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</si>
  <si>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</si>
  <si>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</si>
  <si>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</si>
  <si>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</si>
  <si>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</si>
  <si>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</si>
  <si>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</si>
  <si>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</si>
  <si>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</si>
  <si>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</si>
  <si>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</si>
  <si>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</si>
  <si>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PAB-MDM Approval vs. PERFORMANCE (Primary Classes I to V) during 2019-2020 - Drought</t>
  </si>
  <si>
    <t>Table: AT-2 :  Details of  Provisions  in the State Budget 2019-2020</t>
  </si>
  <si>
    <t>Repair of Kitchen-cum-stores</t>
  </si>
  <si>
    <t xml:space="preserve">Secretary of the Nodal Department </t>
  </si>
  <si>
    <t>Seal:</t>
  </si>
  <si>
    <t>Table: AT-2A : Releasing of Funds from State to Directorate / Authority / District / Block / School level during 2019-2020</t>
  </si>
  <si>
    <t xml:space="preserve">Table: AT- 2B </t>
  </si>
  <si>
    <t xml:space="preserve">Table AT-2 B: Month wise Transfer of Funds vs Expenditure under DBT during 2019-20 </t>
  </si>
  <si>
    <t xml:space="preserve">State / UT: </t>
  </si>
  <si>
    <t xml:space="preserve">TOTAL CENTRAL SHARE - </t>
  </si>
  <si>
    <t>(Amount in Rs.)</t>
  </si>
  <si>
    <t>DBT COMPONENT CENTRAL SHARE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</si>
  <si>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</si>
  <si>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</si>
  <si>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</si>
  <si>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</si>
  <si>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</si>
  <si>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</si>
  <si>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</si>
  <si>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</si>
  <si>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</si>
  <si>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</si>
  <si>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</si>
  <si>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</si>
  <si>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</si>
  <si>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</si>
  <si>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</si>
  <si>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</si>
  <si>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</si>
  <si>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</si>
  <si>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</si>
  <si>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</si>
  <si>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 Government/UT Administration of ________</t>
  </si>
  <si>
    <t>Rs. 140</t>
  </si>
  <si>
    <t>Engaged in 2019-20</t>
  </si>
  <si>
    <t>Table: AT-1: GENERAL INFORMATION for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</si>
  <si>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</si>
  <si>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</si>
  <si>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</t>
  </si>
  <si>
    <t>MDM-PAB Approval for 2019-2020</t>
  </si>
  <si>
    <t xml:space="preserve">No. of working days (During 01.04.2019 to 31.03.2020)                  </t>
  </si>
  <si>
    <t>Average No. of children availed MDM [Col. 8/Col. 9] *</t>
  </si>
  <si>
    <t>Table: AT-5 B:  PAB-MDM Approval vs. PERFORMANCE - STC (NCLP Schools) during 2019-20</t>
  </si>
  <si>
    <t>Table: AT-5 A:  PAB-MDM Approval vs. PERFORMANCE (Upper Primary, Classes VI to VIII) during 2019-20</t>
  </si>
  <si>
    <t>MDM-PAB Approval for2019-2020</t>
  </si>
  <si>
    <t>Table: AT-5 C:  PAB-MDM Approval vs. PERFORMANCE (Primary, Classes I - V) during 2019-20 - Drought</t>
  </si>
  <si>
    <t>Table: AT-5 D:  PAB-MDM Approval vs. PERFORMANCE (Upper Primary, Classes VI to VIII) during 2019-20 - Drought</t>
  </si>
  <si>
    <t>*Total sanctioned during 2006-07  to 2019-20</t>
  </si>
  <si>
    <t>*Total sanction during 2006-07 to 2019-20</t>
  </si>
  <si>
    <t>*Total Sanction during 2012-13 to 2019-20</t>
  </si>
  <si>
    <t>May</t>
  </si>
  <si>
    <t>Jun</t>
  </si>
  <si>
    <t>Jul</t>
  </si>
  <si>
    <t>Aug</t>
  </si>
  <si>
    <t>Sep</t>
  </si>
  <si>
    <t>Oct</t>
  </si>
  <si>
    <t>Nov</t>
  </si>
  <si>
    <t>Proposals for 2020-21</t>
  </si>
  <si>
    <t>N.B: Fund for replacement of 33954 units of Kitchen Devices amounting to Rs. 3320.55  lakh as Central share has been sanctioned in the PAB 2019-20 but no fund has yet been received. Hence, in the FY 2019-20 Rs. 3320.55  lakh (33954 units) may kindly be released immediately.</t>
  </si>
  <si>
    <t>29.04.2019</t>
  </si>
  <si>
    <t>17.07.19</t>
  </si>
  <si>
    <t>29.07.19</t>
  </si>
  <si>
    <t>05.09.2019</t>
  </si>
  <si>
    <t>17.10.19</t>
  </si>
  <si>
    <t>24.10.19</t>
  </si>
  <si>
    <t>12.12.2019</t>
  </si>
  <si>
    <t>21.01.20</t>
  </si>
  <si>
    <t>03.02.20</t>
  </si>
  <si>
    <t>06.11.2019</t>
  </si>
  <si>
    <t>05.02.20</t>
  </si>
  <si>
    <t>17.02.20</t>
  </si>
  <si>
    <t>Kitchen-cum-Store</t>
  </si>
  <si>
    <t>Kitchen-cum-store - New</t>
  </si>
  <si>
    <t>Kitchen Devices - Replacement</t>
  </si>
  <si>
    <t>North 24 Parganas (5)</t>
  </si>
  <si>
    <t>Thegharia Agragami Social Welfare Society</t>
  </si>
  <si>
    <t>Howrah (28)</t>
  </si>
  <si>
    <t>Agaragati,</t>
  </si>
  <si>
    <t xml:space="preserve">Ranapara Gram Bikash Kendra, </t>
  </si>
  <si>
    <t xml:space="preserve">Bagnan Human Rural Development Society, </t>
  </si>
  <si>
    <t xml:space="preserve">Bagnan Jana kalayan Samity, </t>
  </si>
  <si>
    <t xml:space="preserve">Khanpur Gana Unnayan Kendra, </t>
  </si>
  <si>
    <t xml:space="preserve">Kamina Social Welfare Society, </t>
  </si>
  <si>
    <t xml:space="preserve">Akshaynagar Pallisri Sangha, </t>
  </si>
  <si>
    <t xml:space="preserve">Youth Welfare Cultural Society, </t>
  </si>
  <si>
    <t xml:space="preserve">Barogabberia Nari O Sisu Kalyan Samity, </t>
  </si>
  <si>
    <t xml:space="preserve">HNDR Sishu Bharati, </t>
  </si>
  <si>
    <t xml:space="preserve">Kultikari Mother Teresa Social Welfare Society, </t>
  </si>
  <si>
    <t xml:space="preserve">Dhulagori Gram UnnayanParsad, </t>
  </si>
  <si>
    <t xml:space="preserve">Rajapur Sevaniketan, </t>
  </si>
  <si>
    <t xml:space="preserve">Jainal Education Mission, </t>
  </si>
  <si>
    <t>Don Bosco Ashalayam,</t>
  </si>
  <si>
    <t>Society for Educational &amp; Environmental Development(SEED),</t>
  </si>
  <si>
    <t>Thumkathi,</t>
  </si>
  <si>
    <t>Salkia Bhairab Dutta Lane Parchesta,</t>
  </si>
  <si>
    <t>Salkia Yuva &amp; Child Care Society,</t>
  </si>
  <si>
    <t>Howrah Ahar Society,</t>
  </si>
  <si>
    <t>Noyto amra koyjon, Sance,</t>
  </si>
  <si>
    <t>St. Anthony Memorial Society,</t>
  </si>
  <si>
    <t>Shibpur Radheshyam Society,</t>
  </si>
  <si>
    <t>Moshpara Swanirbhar welfare Society,</t>
  </si>
  <si>
    <t>Howrah Student Care Society,</t>
  </si>
  <si>
    <t>Samriddhi,</t>
  </si>
  <si>
    <t>Dharamdas Kundu Women Welfare Society,</t>
  </si>
  <si>
    <t>Shibpur Avinandan Welfare Society</t>
  </si>
  <si>
    <t>Paschim Bardhaman (1)</t>
  </si>
  <si>
    <t>Divine Welfare Trust</t>
  </si>
  <si>
    <t>3. We have 92 NGOs covering 1291 schools</t>
  </si>
  <si>
    <t>Temple, Gurudwara, Jail etc. (pls specify)</t>
  </si>
  <si>
    <t>Table: AT-10 A : Details of Meetings at district level during 2019-20</t>
  </si>
  <si>
    <t>Table AT - 10 B : Details of Social Audit during 2019-20</t>
  </si>
  <si>
    <t>Leaflet, Local Media Publication etc.</t>
  </si>
  <si>
    <t>Leaflet</t>
  </si>
  <si>
    <t>School Level Painting, Calendar, Leaflet, Local Media Publication etc.</t>
  </si>
  <si>
    <t>BANKURA</t>
  </si>
  <si>
    <t>DAKSHIN DINAJPUR</t>
  </si>
  <si>
    <t>NORTH 24 PARGANAS</t>
  </si>
  <si>
    <t>PASCHIM MEDINIPUR</t>
  </si>
  <si>
    <t>PURBA MEDINIPUR</t>
  </si>
  <si>
    <t>SOUTH 24 PARGANAS</t>
  </si>
  <si>
    <t>UTTAR DINAJPUR</t>
  </si>
  <si>
    <t>THE PRACTICE OF TITHI BHOJAN IN SOME LOCAL NAME IS IN VOGUE. BUT IT IS NOT ACCOUNTED FOR  THE YEAR 2019-20.</t>
  </si>
  <si>
    <t>Health Check - ups carried out</t>
  </si>
  <si>
    <t>Table AT - 23 A- Implementation of Automated Monitoring System during 2019-20</t>
  </si>
  <si>
    <t>Mode of data collection: SMS / Mobile App / Web Application</t>
  </si>
  <si>
    <t>Name of Agency implementing AMS in State/UT: NIC, WBSC</t>
  </si>
  <si>
    <t>Jun, 2019</t>
  </si>
  <si>
    <t>Jul, 2019</t>
  </si>
  <si>
    <t>Aug, 2019</t>
  </si>
  <si>
    <t>Sep, 2019</t>
  </si>
  <si>
    <t>Oct, 2019</t>
  </si>
  <si>
    <t>Nov, 2019</t>
  </si>
  <si>
    <t>DARJILING</t>
  </si>
  <si>
    <t>NORTH 24 PARGANA</t>
  </si>
  <si>
    <t>SOUTH  24 PARGANA</t>
  </si>
  <si>
    <t>01.04.19 to 31.12.2019</t>
  </si>
  <si>
    <t>No. of institutions where setting up of kitchen garden is proposed during 2020-21</t>
  </si>
  <si>
    <t>3 (three) days</t>
  </si>
  <si>
    <t>Under "Utkarsha Bangla" programme by Paschim Banga Society for Skill Development, Department of Technical Education, Training and Skill Development, Government of West Bengal</t>
  </si>
  <si>
    <t>23.03.2020</t>
  </si>
  <si>
    <t>Kitchen-cum-store sanctioned during 2006-07 to 2019-20</t>
  </si>
  <si>
    <t>12.08.19</t>
  </si>
  <si>
    <t>20.08.19</t>
  </si>
  <si>
    <t>05.11.19</t>
  </si>
  <si>
    <t>13.11.19</t>
  </si>
  <si>
    <t>15.02.20</t>
  </si>
  <si>
    <t>21.02.20</t>
  </si>
  <si>
    <t>w.e.f 01.04.20</t>
  </si>
  <si>
    <t>Date: 28.04.2020</t>
  </si>
  <si>
    <t>(For the Period 01.04.2019 to 31.03.2020)</t>
  </si>
  <si>
    <t>During 01.04.2019 to 31.03.2020</t>
  </si>
  <si>
    <t>During 01.04.19 to 31.03.2020</t>
  </si>
  <si>
    <t>(For the Period 01.4.19 to 31.03.20)</t>
  </si>
  <si>
    <t>(For the Period 01.04.19 to 31.03.20)</t>
  </si>
  <si>
    <t>During 01.04.19 to 31.03.20</t>
  </si>
  <si>
    <t>(As on 31.03.2020)</t>
  </si>
  <si>
    <t>Budget Released till 31.03.2020</t>
  </si>
  <si>
    <t>UP CCH</t>
  </si>
  <si>
    <t>Unspent Balance as on 31.03.2020</t>
  </si>
  <si>
    <t>2.5.20</t>
  </si>
  <si>
    <t>Sl.No</t>
  </si>
  <si>
    <t xml:space="preserve">Proposed No. of Schools Form District </t>
  </si>
  <si>
    <t>Purba Medinipur</t>
  </si>
  <si>
    <t>Paschim Bardhaman</t>
  </si>
  <si>
    <t xml:space="preserve">Uttar Dinajpur </t>
  </si>
  <si>
    <t xml:space="preserve">Alipurduar </t>
  </si>
  <si>
    <t>South 24 Parganas</t>
  </si>
  <si>
    <t>North 24 Parganas</t>
  </si>
  <si>
    <t>Dakshin Dinajpur</t>
  </si>
  <si>
    <t>Purba Bardhaman</t>
  </si>
  <si>
    <t>Paschim Medinipur</t>
  </si>
  <si>
    <t>No. of Primary schools</t>
  </si>
  <si>
    <t>No. of Upper Primary Schools</t>
  </si>
  <si>
    <t>Total Fund required</t>
  </si>
  <si>
    <r>
      <t xml:space="preserve"> </t>
    </r>
    <r>
      <rPr>
        <u/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District wise No. of Schools and Estimated cost for the construction of Dining Hall in the year 2020-21</t>
    </r>
  </si>
  <si>
    <t xml:space="preserve">Fund Reqired (@ 2.69 lakh per unit) </t>
  </si>
  <si>
    <t xml:space="preserve">Fund Reqired (@ 4.92 lakh per unit) </t>
  </si>
  <si>
    <t>A. Soap</t>
  </si>
  <si>
    <t>Category</t>
  </si>
  <si>
    <t>No. of Students</t>
  </si>
  <si>
    <t>Criteria</t>
  </si>
  <si>
    <t>No. of soaps required per day</t>
  </si>
  <si>
    <t>Cost per soap (Rs.)</t>
  </si>
  <si>
    <t>Cost per Day (Rs.)</t>
  </si>
  <si>
    <t>No. of days in a year</t>
  </si>
  <si>
    <t>B. Hand Sanitizer</t>
  </si>
  <si>
    <t>C. Awarness Programme</t>
  </si>
  <si>
    <t>Expenditure per month per school</t>
  </si>
  <si>
    <t>Expenditure per year per school</t>
  </si>
  <si>
    <t>Total (Rs. In Lakh)</t>
  </si>
  <si>
    <t>No. of units required per day</t>
  </si>
  <si>
    <t>Cost per unit (Rs.)</t>
  </si>
  <si>
    <t>D. Training to CCH and concerned TIC/MDM at Block Level</t>
  </si>
  <si>
    <t>Total No. of CCH</t>
  </si>
  <si>
    <t>No. of meeting per month</t>
  </si>
  <si>
    <t>No. of meeting per year</t>
  </si>
  <si>
    <t>Fund required Per 100 CCH per year</t>
  </si>
  <si>
    <t>E. Mask</t>
  </si>
  <si>
    <t>Mask required per CCH per month</t>
  </si>
  <si>
    <t>One CCH required mask per year</t>
  </si>
  <si>
    <t>Cost of Mask per CCH</t>
  </si>
  <si>
    <t>Class (I-VIII)</t>
  </si>
  <si>
    <t xml:space="preserve">NCLP </t>
  </si>
  <si>
    <t>U.Primary</t>
  </si>
  <si>
    <t>One Soap for 25 students for 6 days</t>
  </si>
  <si>
    <t>Cost per year (Rs. In Lakh)</t>
  </si>
  <si>
    <t>One 100 ML H.S for 15 students for 6 days</t>
  </si>
  <si>
    <t>No. of Schools</t>
  </si>
  <si>
    <t>Fund required for each meeting (Rs.)</t>
  </si>
  <si>
    <t>Cost of one mask (Rs.)</t>
  </si>
  <si>
    <t>Items</t>
  </si>
  <si>
    <t>A</t>
  </si>
  <si>
    <t>B</t>
  </si>
  <si>
    <t>D</t>
  </si>
  <si>
    <t>E</t>
  </si>
  <si>
    <t>Soap</t>
  </si>
  <si>
    <t>Hand Sanitizer</t>
  </si>
  <si>
    <t>Awarness Programme</t>
  </si>
  <si>
    <t>Mask</t>
  </si>
  <si>
    <t xml:space="preserve">Training to CCH </t>
  </si>
  <si>
    <t>Additional Proposal relating with the AWP&amp;B 2020-21 of CMDMP, West Bengal (Annex-I)</t>
  </si>
  <si>
    <t>Additional Proposal in respect of COVID-19 relating with the AWP&amp;B 2020-21 of CMDMP, West Bengal (Annex-II)</t>
  </si>
  <si>
    <t>Total fund required (Rs. In Lakh)</t>
  </si>
  <si>
    <t>Total Cost for 240830 CCH (Rs. In Lakh)</t>
  </si>
  <si>
    <t>Central Fund required</t>
  </si>
  <si>
    <t>State Fund required</t>
  </si>
  <si>
    <t>Central Fund</t>
  </si>
  <si>
    <t>State Fund</t>
  </si>
  <si>
    <t>Total Fund              (Rs. In Lakh)</t>
  </si>
  <si>
    <t>Synopsis:</t>
  </si>
  <si>
    <t>State Office</t>
  </si>
  <si>
    <t>Block Office</t>
  </si>
  <si>
    <t>School level</t>
  </si>
  <si>
    <t>No. of days took to release of funds</t>
  </si>
  <si>
    <t>Releases of funds</t>
  </si>
  <si>
    <t>Dist Office</t>
  </si>
  <si>
    <t>From State to Schools</t>
  </si>
  <si>
    <t>P+UP+NCLP_tobserved</t>
  </si>
  <si>
    <t>Meal Served</t>
  </si>
  <si>
    <t>Pry+Up[ry</t>
  </si>
  <si>
    <t>USB</t>
  </si>
  <si>
    <t>Received</t>
  </si>
  <si>
    <t>Exp</t>
  </si>
  <si>
    <t>Engaged</t>
  </si>
  <si>
    <t>Allocatlion</t>
  </si>
  <si>
    <t>Payment</t>
  </si>
  <si>
    <t>UB</t>
  </si>
  <si>
    <t>N.B: Fund for replacement of 33954 units of Kitchen Devices amounting to Rs. 3320.55  lakh as Central share has been approved  in the PAB 2019-20 but no fund has yet been received. Hence, in the FY 2019-20 Rs. 3320.55  lakh (33954 units) may kindly be released immediately.</t>
  </si>
  <si>
    <t>Date: 26.05.2020</t>
  </si>
  <si>
    <t>Schools</t>
  </si>
  <si>
    <t xml:space="preserve">@Per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</si>
</sst>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&quot;₹&quot;\ #,##0.00"/>
    <numFmt numFmtId="166" formatCode="0.000"/>
    <numFmt numFmtId="167" formatCode="_ * #,##0_ ;_ * \-#,##0_ ;_ * &quot;-&quot;??_ ;_ @_ "/>
    <numFmt numFmtId="168" formatCode="0.0%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color rgb="FF0070C0"/>
      <name val="Arial"/>
      <family val="2"/>
    </font>
    <font>
      <sz val="11"/>
      <name val="Times New Roman"/>
      <family val="1"/>
    </font>
    <font>
      <b/>
      <sz val="72"/>
      <name val="Arial"/>
      <family val="2"/>
    </font>
    <font>
      <b/>
      <sz val="48"/>
      <name val="Arial"/>
      <family val="2"/>
    </font>
    <font>
      <b/>
      <sz val="72"/>
      <color theme="1"/>
      <name val="Arial"/>
      <family val="2"/>
    </font>
    <font>
      <b/>
      <sz val="24"/>
      <name val="Trebuchet MS"/>
      <family val="2"/>
    </font>
    <font>
      <b/>
      <sz val="12"/>
      <name val="Garamond"/>
      <family val="1"/>
    </font>
    <font>
      <sz val="10"/>
      <color theme="1"/>
      <name val="Garamond"/>
      <family val="1"/>
    </font>
    <font>
      <sz val="9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72"/>
      <color theme="1"/>
      <name val="Calibri"/>
      <family val="2"/>
      <scheme val="minor"/>
    </font>
    <font>
      <sz val="12"/>
      <color indexed="8"/>
      <name val="Arial"/>
      <family val="2"/>
    </font>
    <font>
      <b/>
      <u/>
      <sz val="14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4"/>
      <name val="Times"/>
      <family val="1"/>
    </font>
    <font>
      <b/>
      <u/>
      <sz val="12"/>
      <name val="Times"/>
      <family val="1"/>
    </font>
    <font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57">
    <xf numFmtId="0" fontId="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9" fontId="70" fillId="0" borderId="0" applyFont="0" applyFill="0" applyBorder="0" applyAlignment="0" applyProtection="0"/>
    <xf numFmtId="0" fontId="20" fillId="0" borderId="0"/>
    <xf numFmtId="0" fontId="2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20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6" fillId="7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6" fillId="7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6" fillId="9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6" fillId="9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6" fillId="1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6" fillId="1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6" fillId="13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6" fillId="13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6" fillId="15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6" fillId="15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6" fillId="17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6" fillId="17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6" fillId="8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6" fillId="8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6" fillId="10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6" fillId="10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6" fillId="12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6" fillId="12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6" fillId="14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6" fillId="14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6" fillId="16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6" fillId="16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6" fillId="1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6" fillId="1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6" fillId="37" borderId="21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0" fontId="117" fillId="38" borderId="22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3" fillId="24" borderId="21" applyNumberFormat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6" fillId="6" borderId="20" applyNumberFormat="0" applyFont="0" applyAlignment="0" applyProtection="0"/>
    <xf numFmtId="0" fontId="113" fillId="6" borderId="20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6" fillId="6" borderId="20" applyNumberFormat="0" applyFont="0" applyAlignment="0" applyProtection="0"/>
    <xf numFmtId="0" fontId="113" fillId="6" borderId="20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6" fillId="6" borderId="20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20" fillId="40" borderId="27" applyNumberFormat="0" applyFon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0" fontId="126" fillId="37" borderId="2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/>
    <xf numFmtId="0" fontId="5" fillId="0" borderId="0"/>
    <xf numFmtId="0" fontId="130" fillId="0" borderId="0" applyNumberFormat="0" applyFill="0" applyBorder="0" applyAlignment="0" applyProtection="0"/>
    <xf numFmtId="0" fontId="5" fillId="0" borderId="0"/>
    <xf numFmtId="43" fontId="1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639">
    <xf numFmtId="0" fontId="0" fillId="0" borderId="0" xfId="0"/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/>
    <xf numFmtId="0" fontId="15" fillId="0" borderId="0" xfId="0" applyFont="1"/>
    <xf numFmtId="0" fontId="20" fillId="0" borderId="0" xfId="0" applyFont="1"/>
    <xf numFmtId="0" fontId="15" fillId="0" borderId="0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5" xfId="0" applyFont="1" applyBorder="1"/>
    <xf numFmtId="0" fontId="20" fillId="0" borderId="6" xfId="0" applyFont="1" applyBorder="1"/>
    <xf numFmtId="0" fontId="15" fillId="0" borderId="2" xfId="0" applyFont="1" applyBorder="1"/>
    <xf numFmtId="0" fontId="15" fillId="0" borderId="0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vertical="top"/>
    </xf>
    <xf numFmtId="0" fontId="15" fillId="0" borderId="0" xfId="0" applyFont="1" applyAlignment="1"/>
    <xf numFmtId="0" fontId="20" fillId="0" borderId="0" xfId="0" applyFont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1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/>
    <xf numFmtId="0" fontId="28" fillId="0" borderId="2" xfId="0" applyFont="1" applyBorder="1" applyAlignment="1">
      <alignment horizontal="center" vertical="top" wrapText="1"/>
    </xf>
    <xf numFmtId="0" fontId="28" fillId="0" borderId="0" xfId="0" applyFont="1"/>
    <xf numFmtId="0" fontId="26" fillId="0" borderId="0" xfId="0" applyFont="1" applyBorder="1"/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/>
    </xf>
    <xf numFmtId="0" fontId="30" fillId="0" borderId="0" xfId="0" applyFont="1"/>
    <xf numFmtId="0" fontId="32" fillId="0" borderId="0" xfId="1" applyFont="1"/>
    <xf numFmtId="0" fontId="20" fillId="0" borderId="0" xfId="2"/>
    <xf numFmtId="0" fontId="17" fillId="0" borderId="0" xfId="2" applyFont="1"/>
    <xf numFmtId="0" fontId="15" fillId="0" borderId="4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20" fillId="0" borderId="0" xfId="2" applyFill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20" fillId="0" borderId="0" xfId="2" applyBorder="1"/>
    <xf numFmtId="0" fontId="19" fillId="0" borderId="0" xfId="2" applyFont="1"/>
    <xf numFmtId="0" fontId="15" fillId="0" borderId="0" xfId="2" applyFont="1"/>
    <xf numFmtId="0" fontId="16" fillId="0" borderId="0" xfId="2" applyFont="1" applyAlignment="1"/>
    <xf numFmtId="0" fontId="30" fillId="0" borderId="7" xfId="0" applyFont="1" applyBorder="1" applyAlignment="1"/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32" fillId="0" borderId="2" xfId="1" applyFont="1" applyBorder="1"/>
    <xf numFmtId="0" fontId="32" fillId="0" borderId="0" xfId="1" applyFont="1" applyBorder="1"/>
    <xf numFmtId="0" fontId="18" fillId="0" borderId="0" xfId="0" applyFont="1" applyAlignment="1"/>
    <xf numFmtId="0" fontId="23" fillId="0" borderId="0" xfId="0" applyFont="1" applyBorder="1"/>
    <xf numFmtId="0" fontId="26" fillId="0" borderId="0" xfId="0" applyFont="1" applyBorder="1" applyAlignment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2" applyFont="1" applyBorder="1"/>
    <xf numFmtId="0" fontId="24" fillId="0" borderId="0" xfId="0" applyFont="1" applyAlignment="1">
      <alignment horizontal="center"/>
    </xf>
    <xf numFmtId="0" fontId="24" fillId="0" borderId="0" xfId="2" applyFont="1" applyAlignment="1"/>
    <xf numFmtId="0" fontId="19" fillId="0" borderId="7" xfId="0" applyFont="1" applyBorder="1" applyAlignment="1"/>
    <xf numFmtId="0" fontId="19" fillId="0" borderId="0" xfId="2" applyFont="1" applyAlignment="1">
      <alignment vertical="top" wrapText="1"/>
    </xf>
    <xf numFmtId="0" fontId="20" fillId="0" borderId="0" xfId="1" applyFont="1"/>
    <xf numFmtId="0" fontId="18" fillId="0" borderId="0" xfId="1" applyFont="1" applyAlignment="1">
      <alignment horizontal="center"/>
    </xf>
    <xf numFmtId="0" fontId="22" fillId="0" borderId="0" xfId="1" applyFont="1"/>
    <xf numFmtId="0" fontId="30" fillId="0" borderId="2" xfId="0" applyFont="1" applyBorder="1" applyAlignment="1">
      <alignment horizontal="center"/>
    </xf>
    <xf numFmtId="0" fontId="39" fillId="0" borderId="0" xfId="0" applyFont="1" applyAlignment="1">
      <alignment vertical="top" wrapText="1"/>
    </xf>
    <xf numFmtId="0" fontId="41" fillId="0" borderId="10" xfId="1" applyFont="1" applyBorder="1" applyAlignment="1">
      <alignment horizontal="center" wrapText="1"/>
    </xf>
    <xf numFmtId="0" fontId="41" fillId="0" borderId="1" xfId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5" fillId="0" borderId="0" xfId="0" applyFont="1" applyBorder="1" applyAlignment="1"/>
    <xf numFmtId="0" fontId="19" fillId="0" borderId="0" xfId="0" applyFont="1" applyBorder="1" applyAlignment="1"/>
    <xf numFmtId="0" fontId="20" fillId="0" borderId="2" xfId="2" applyFont="1" applyBorder="1" applyAlignment="1">
      <alignment horizontal="center" vertical="top" wrapText="1"/>
    </xf>
    <xf numFmtId="0" fontId="20" fillId="0" borderId="0" xfId="2" applyFont="1"/>
    <xf numFmtId="0" fontId="30" fillId="0" borderId="0" xfId="0" applyFont="1" applyAlignment="1">
      <alignment horizontal="center" vertical="top" wrapText="1"/>
    </xf>
    <xf numFmtId="0" fontId="15" fillId="0" borderId="2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/>
    </xf>
    <xf numFmtId="0" fontId="20" fillId="0" borderId="0" xfId="3"/>
    <xf numFmtId="0" fontId="17" fillId="0" borderId="0" xfId="3" applyFont="1"/>
    <xf numFmtId="0" fontId="30" fillId="0" borderId="0" xfId="3" applyFont="1"/>
    <xf numFmtId="0" fontId="30" fillId="0" borderId="2" xfId="3" applyFont="1" applyBorder="1"/>
    <xf numFmtId="0" fontId="15" fillId="0" borderId="0" xfId="3" applyFont="1"/>
    <xf numFmtId="0" fontId="15" fillId="0" borderId="2" xfId="3" applyFont="1" applyBorder="1"/>
    <xf numFmtId="0" fontId="19" fillId="0" borderId="0" xfId="3" applyFont="1"/>
    <xf numFmtId="0" fontId="20" fillId="0" borderId="0" xfId="4"/>
    <xf numFmtId="0" fontId="16" fillId="0" borderId="0" xfId="4" applyFont="1" applyAlignment="1">
      <alignment horizontal="right"/>
    </xf>
    <xf numFmtId="0" fontId="17" fillId="0" borderId="0" xfId="4" applyFont="1" applyAlignment="1">
      <alignment horizontal="right"/>
    </xf>
    <xf numFmtId="0" fontId="15" fillId="0" borderId="2" xfId="4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Border="1" applyAlignment="1"/>
    <xf numFmtId="0" fontId="48" fillId="0" borderId="2" xfId="0" quotePrefix="1" applyFont="1" applyBorder="1" applyAlignment="1">
      <alignment horizontal="center" vertical="top" wrapText="1"/>
    </xf>
    <xf numFmtId="0" fontId="58" fillId="0" borderId="0" xfId="0" applyFont="1"/>
    <xf numFmtId="0" fontId="15" fillId="0" borderId="0" xfId="1" applyFont="1"/>
    <xf numFmtId="0" fontId="30" fillId="0" borderId="0" xfId="1" applyFont="1" applyAlignment="1">
      <alignment horizontal="left"/>
    </xf>
    <xf numFmtId="0" fontId="19" fillId="0" borderId="0" xfId="1" applyFont="1"/>
    <xf numFmtId="0" fontId="15" fillId="0" borderId="0" xfId="1" applyFont="1" applyBorder="1" applyAlignment="1"/>
    <xf numFmtId="0" fontId="15" fillId="0" borderId="0" xfId="1" applyFont="1" applyBorder="1"/>
    <xf numFmtId="0" fontId="15" fillId="0" borderId="0" xfId="1" applyFont="1" applyAlignment="1">
      <alignment vertical="top" wrapText="1"/>
    </xf>
    <xf numFmtId="0" fontId="44" fillId="0" borderId="0" xfId="0" applyFont="1" applyAlignment="1"/>
    <xf numFmtId="0" fontId="45" fillId="0" borderId="0" xfId="0" applyFont="1" applyAlignment="1"/>
    <xf numFmtId="0" fontId="59" fillId="0" borderId="0" xfId="0" applyFont="1" applyBorder="1" applyAlignment="1">
      <alignment vertical="top"/>
    </xf>
    <xf numFmtId="0" fontId="57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 vertical="center" wrapText="1"/>
    </xf>
    <xf numFmtId="0" fontId="18" fillId="0" borderId="0" xfId="1" applyFont="1" applyAlignment="1"/>
    <xf numFmtId="0" fontId="44" fillId="0" borderId="0" xfId="0" applyFont="1" applyAlignment="1">
      <alignment horizontal="right"/>
    </xf>
    <xf numFmtId="0" fontId="66" fillId="0" borderId="2" xfId="0" applyFont="1" applyBorder="1" applyAlignment="1">
      <alignment horizontal="center"/>
    </xf>
    <xf numFmtId="0" fontId="20" fillId="3" borderId="0" xfId="0" applyFont="1" applyFill="1"/>
    <xf numFmtId="0" fontId="25" fillId="3" borderId="0" xfId="0" applyFont="1" applyFill="1"/>
    <xf numFmtId="0" fontId="15" fillId="3" borderId="0" xfId="0" applyFont="1" applyFill="1"/>
    <xf numFmtId="0" fontId="28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top"/>
    </xf>
    <xf numFmtId="0" fontId="15" fillId="0" borderId="2" xfId="2" applyFont="1" applyFill="1" applyBorder="1" applyAlignment="1">
      <alignment horizontal="left" vertical="center" wrapText="1"/>
    </xf>
    <xf numFmtId="0" fontId="20" fillId="2" borderId="0" xfId="1" applyFont="1" applyFill="1"/>
    <xf numFmtId="0" fontId="18" fillId="2" borderId="0" xfId="1" applyFont="1" applyFill="1" applyAlignment="1"/>
    <xf numFmtId="0" fontId="20" fillId="2" borderId="0" xfId="0" applyFont="1" applyFill="1"/>
    <xf numFmtId="0" fontId="15" fillId="2" borderId="0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/>
    <xf numFmtId="0" fontId="20" fillId="2" borderId="2" xfId="0" quotePrefix="1" applyFont="1" applyFill="1" applyBorder="1" applyAlignment="1">
      <alignment horizontal="center"/>
    </xf>
    <xf numFmtId="0" fontId="20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/>
    <xf numFmtId="0" fontId="15" fillId="0" borderId="0" xfId="2" applyFont="1" applyAlignment="1"/>
    <xf numFmtId="0" fontId="30" fillId="0" borderId="0" xfId="2" applyFont="1" applyAlignment="1">
      <alignment horizontal="right"/>
    </xf>
    <xf numFmtId="0" fontId="28" fillId="0" borderId="0" xfId="0" applyFont="1" applyAlignment="1"/>
    <xf numFmtId="0" fontId="15" fillId="2" borderId="0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/>
    <xf numFmtId="0" fontId="20" fillId="0" borderId="0" xfId="0" applyFont="1"/>
    <xf numFmtId="0" fontId="27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/>
    </xf>
    <xf numFmtId="0" fontId="20" fillId="0" borderId="2" xfId="2" applyFont="1" applyBorder="1"/>
    <xf numFmtId="0" fontId="20" fillId="0" borderId="0" xfId="2" applyFont="1" applyBorder="1"/>
    <xf numFmtId="0" fontId="15" fillId="0" borderId="2" xfId="0" applyFont="1" applyBorder="1" applyAlignment="1">
      <alignment horizontal="center" vertical="center"/>
    </xf>
    <xf numFmtId="0" fontId="20" fillId="0" borderId="0" xfId="0" applyFont="1"/>
    <xf numFmtId="0" fontId="15" fillId="0" borderId="2" xfId="0" applyFont="1" applyBorder="1" applyAlignment="1">
      <alignment horizontal="left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0" borderId="2" xfId="2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20" fillId="0" borderId="0" xfId="2" applyFont="1"/>
    <xf numFmtId="0" fontId="15" fillId="0" borderId="2" xfId="3" applyFont="1" applyBorder="1" applyAlignment="1">
      <alignment horizontal="left" vertical="center" wrapText="1"/>
    </xf>
    <xf numFmtId="2" fontId="20" fillId="0" borderId="2" xfId="0" applyNumberFormat="1" applyFont="1" applyBorder="1" applyAlignment="1">
      <alignment horizontal="right" vertical="center"/>
    </xf>
    <xf numFmtId="2" fontId="26" fillId="2" borderId="2" xfId="1" applyNumberFormat="1" applyFont="1" applyFill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2" fontId="0" fillId="0" borderId="0" xfId="0" applyNumberFormat="1"/>
    <xf numFmtId="2" fontId="20" fillId="0" borderId="0" xfId="0" applyNumberFormat="1" applyFont="1" applyBorder="1"/>
    <xf numFmtId="2" fontId="20" fillId="0" borderId="0" xfId="0" applyNumberFormat="1" applyFont="1"/>
    <xf numFmtId="2" fontId="20" fillId="0" borderId="0" xfId="0" applyNumberFormat="1" applyFont="1" applyBorder="1" applyAlignment="1">
      <alignment horizontal="left" wrapText="1"/>
    </xf>
    <xf numFmtId="1" fontId="0" fillId="0" borderId="0" xfId="0" applyNumberFormat="1"/>
    <xf numFmtId="2" fontId="0" fillId="0" borderId="2" xfId="0" applyNumberFormat="1" applyBorder="1"/>
    <xf numFmtId="0" fontId="0" fillId="0" borderId="2" xfId="0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66" fillId="0" borderId="0" xfId="0" applyFont="1" applyBorder="1"/>
    <xf numFmtId="0" fontId="66" fillId="0" borderId="0" xfId="0" applyFont="1" applyFill="1" applyBorder="1"/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72" fillId="0" borderId="2" xfId="2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6" fillId="0" borderId="0" xfId="0" applyFont="1"/>
    <xf numFmtId="0" fontId="15" fillId="2" borderId="2" xfId="0" applyFont="1" applyFill="1" applyBorder="1"/>
    <xf numFmtId="0" fontId="15" fillId="2" borderId="5" xfId="0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right" vertical="center"/>
    </xf>
    <xf numFmtId="2" fontId="20" fillId="2" borderId="2" xfId="0" applyNumberFormat="1" applyFont="1" applyFill="1" applyBorder="1" applyAlignment="1">
      <alignment vertical="center"/>
    </xf>
    <xf numFmtId="2" fontId="68" fillId="0" borderId="0" xfId="0" applyNumberFormat="1" applyFont="1"/>
    <xf numFmtId="0" fontId="15" fillId="2" borderId="2" xfId="0" quotePrefix="1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20" fillId="0" borderId="0" xfId="0" applyFont="1"/>
    <xf numFmtId="0" fontId="15" fillId="0" borderId="0" xfId="0" applyFont="1" applyAlignment="1">
      <alignment vertical="top" wrapText="1"/>
    </xf>
    <xf numFmtId="0" fontId="15" fillId="2" borderId="2" xfId="0" applyFont="1" applyFill="1" applyBorder="1" applyAlignment="1">
      <alignment horizontal="center" vertical="center"/>
    </xf>
    <xf numFmtId="0" fontId="20" fillId="0" borderId="0" xfId="0" applyFont="1"/>
    <xf numFmtId="2" fontId="15" fillId="2" borderId="2" xfId="0" applyNumberFormat="1" applyFont="1" applyFill="1" applyBorder="1" applyAlignment="1">
      <alignment horizontal="right" vertical="center"/>
    </xf>
    <xf numFmtId="9" fontId="20" fillId="0" borderId="0" xfId="6" applyFont="1" applyBorder="1" applyAlignment="1">
      <alignment horizontal="right" vertical="center"/>
    </xf>
    <xf numFmtId="2" fontId="15" fillId="2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20" fillId="0" borderId="0" xfId="0" applyFont="1"/>
    <xf numFmtId="0" fontId="0" fillId="0" borderId="0" xfId="0" applyAlignment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2" fontId="15" fillId="0" borderId="0" xfId="0" applyNumberFormat="1" applyFont="1"/>
    <xf numFmtId="0" fontId="20" fillId="0" borderId="0" xfId="0" applyFont="1"/>
    <xf numFmtId="0" fontId="20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2" fontId="15" fillId="0" borderId="0" xfId="0" applyNumberFormat="1" applyFont="1" applyAlignment="1">
      <alignment vertical="top" wrapText="1"/>
    </xf>
    <xf numFmtId="2" fontId="26" fillId="0" borderId="0" xfId="1" applyNumberFormat="1" applyFont="1" applyAlignment="1">
      <alignment horizontal="center" vertical="center"/>
    </xf>
    <xf numFmtId="2" fontId="15" fillId="0" borderId="0" xfId="0" applyNumberFormat="1" applyFont="1" applyBorder="1"/>
    <xf numFmtId="2" fontId="20" fillId="2" borderId="0" xfId="0" applyNumberFormat="1" applyFont="1" applyFill="1"/>
    <xf numFmtId="1" fontId="0" fillId="0" borderId="0" xfId="0" applyNumberFormat="1" applyBorder="1"/>
    <xf numFmtId="2" fontId="0" fillId="0" borderId="0" xfId="0" applyNumberFormat="1" applyBorder="1"/>
    <xf numFmtId="2" fontId="0" fillId="0" borderId="2" xfId="0" applyNumberFormat="1" applyBorder="1" applyAlignment="1">
      <alignment horizontal="right" vertical="center"/>
    </xf>
    <xf numFmtId="0" fontId="48" fillId="0" borderId="1" xfId="0" applyFont="1" applyBorder="1" applyAlignment="1">
      <alignment horizontal="center" vertical="center" wrapText="1"/>
    </xf>
    <xf numFmtId="9" fontId="15" fillId="0" borderId="0" xfId="6" applyFont="1"/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28" fillId="0" borderId="2" xfId="1" applyFont="1" applyBorder="1"/>
    <xf numFmtId="0" fontId="26" fillId="0" borderId="2" xfId="0" applyFont="1" applyBorder="1" applyAlignment="1">
      <alignment horizontal="center" vertical="center"/>
    </xf>
    <xf numFmtId="2" fontId="20" fillId="0" borderId="2" xfId="0" applyNumberFormat="1" applyFont="1" applyBorder="1" applyAlignment="1">
      <alignment vertical="center"/>
    </xf>
    <xf numFmtId="2" fontId="28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/>
    </xf>
    <xf numFmtId="2" fontId="66" fillId="0" borderId="0" xfId="0" applyNumberFormat="1" applyFont="1"/>
    <xf numFmtId="2" fontId="80" fillId="0" borderId="0" xfId="0" applyNumberFormat="1" applyFont="1" applyBorder="1" applyAlignment="1">
      <alignment horizontal="left" wrapText="1"/>
    </xf>
    <xf numFmtId="2" fontId="26" fillId="0" borderId="2" xfId="0" applyNumberFormat="1" applyFont="1" applyBorder="1" applyAlignment="1">
      <alignment horizontal="center" vertical="center"/>
    </xf>
    <xf numFmtId="2" fontId="81" fillId="0" borderId="0" xfId="0" applyNumberFormat="1" applyFont="1"/>
    <xf numFmtId="9" fontId="66" fillId="0" borderId="0" xfId="6" applyFont="1"/>
    <xf numFmtId="2" fontId="20" fillId="0" borderId="0" xfId="0" applyNumberFormat="1" applyFont="1" applyAlignment="1">
      <alignment vertical="top" wrapText="1"/>
    </xf>
    <xf numFmtId="2" fontId="26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/>
    <xf numFmtId="0" fontId="25" fillId="0" borderId="0" xfId="0" applyFont="1"/>
    <xf numFmtId="0" fontId="19" fillId="0" borderId="2" xfId="0" applyFont="1" applyBorder="1"/>
    <xf numFmtId="0" fontId="28" fillId="0" borderId="0" xfId="0" applyFont="1" applyBorder="1" applyAlignment="1">
      <alignment vertical="center" wrapText="1"/>
    </xf>
    <xf numFmtId="0" fontId="87" fillId="0" borderId="2" xfId="0" applyFont="1" applyBorder="1"/>
    <xf numFmtId="0" fontId="86" fillId="0" borderId="2" xfId="0" applyFont="1" applyBorder="1" applyAlignment="1">
      <alignment vertical="top" wrapText="1"/>
    </xf>
    <xf numFmtId="0" fontId="86" fillId="0" borderId="2" xfId="1" applyFont="1" applyBorder="1" applyAlignment="1">
      <alignment horizontal="center" vertical="center"/>
    </xf>
    <xf numFmtId="0" fontId="86" fillId="0" borderId="2" xfId="1" applyFont="1" applyBorder="1" applyAlignment="1">
      <alignment horizontal="center" vertical="center" wrapText="1"/>
    </xf>
    <xf numFmtId="2" fontId="82" fillId="2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 wrapText="1"/>
    </xf>
    <xf numFmtId="0" fontId="20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5" applyFont="1" applyAlignment="1">
      <alignment vertical="top" wrapText="1"/>
    </xf>
    <xf numFmtId="0" fontId="15" fillId="0" borderId="0" xfId="0" applyFont="1" applyAlignment="1">
      <alignment horizontal="center"/>
    </xf>
    <xf numFmtId="0" fontId="20" fillId="0" borderId="0" xfId="0" applyFont="1"/>
    <xf numFmtId="0" fontId="20" fillId="0" borderId="0" xfId="2" applyFont="1"/>
    <xf numFmtId="0" fontId="15" fillId="0" borderId="0" xfId="2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15" fillId="2" borderId="0" xfId="0" applyFont="1" applyFill="1" applyAlignment="1"/>
    <xf numFmtId="0" fontId="15" fillId="0" borderId="0" xfId="2" applyFont="1" applyAlignment="1">
      <alignment vertical="top" wrapText="1"/>
    </xf>
    <xf numFmtId="0" fontId="15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20" fillId="0" borderId="0" xfId="0" applyFont="1"/>
    <xf numFmtId="0" fontId="47" fillId="2" borderId="1" xfId="0" applyFont="1" applyFill="1" applyBorder="1" applyAlignment="1">
      <alignment horizontal="center" vertical="top" wrapText="1"/>
    </xf>
    <xf numFmtId="0" fontId="47" fillId="2" borderId="12" xfId="0" applyFont="1" applyFill="1" applyBorder="1" applyAlignment="1">
      <alignment horizontal="center" vertical="top" wrapText="1"/>
    </xf>
    <xf numFmtId="0" fontId="47" fillId="2" borderId="2" xfId="0" applyFont="1" applyFill="1" applyBorder="1" applyAlignment="1">
      <alignment horizontal="center" vertical="top" wrapText="1"/>
    </xf>
    <xf numFmtId="0" fontId="48" fillId="0" borderId="5" xfId="0" quotePrefix="1" applyFont="1" applyBorder="1" applyAlignment="1">
      <alignment horizontal="center" vertical="top" wrapText="1"/>
    </xf>
    <xf numFmtId="0" fontId="11" fillId="0" borderId="0" xfId="11"/>
    <xf numFmtId="0" fontId="11" fillId="0" borderId="0" xfId="11" applyAlignment="1">
      <alignment horizontal="left"/>
    </xf>
    <xf numFmtId="0" fontId="34" fillId="0" borderId="0" xfId="11" applyFont="1" applyAlignment="1">
      <alignment horizontal="left"/>
    </xf>
    <xf numFmtId="0" fontId="31" fillId="0" borderId="0" xfId="11" applyFont="1" applyBorder="1" applyAlignment="1">
      <alignment horizontal="left"/>
    </xf>
    <xf numFmtId="0" fontId="11" fillId="0" borderId="0" xfId="11" applyBorder="1" applyAlignment="1">
      <alignment horizontal="center"/>
    </xf>
    <xf numFmtId="0" fontId="31" fillId="0" borderId="0" xfId="11" applyFont="1" applyAlignment="1">
      <alignment horizontal="center"/>
    </xf>
    <xf numFmtId="0" fontId="40" fillId="0" borderId="2" xfId="11" applyFont="1" applyBorder="1" applyAlignment="1">
      <alignment horizontal="center" vertical="top" wrapText="1"/>
    </xf>
    <xf numFmtId="0" fontId="40" fillId="0" borderId="2" xfId="11" applyFont="1" applyBorder="1" applyAlignment="1">
      <alignment horizontal="center"/>
    </xf>
    <xf numFmtId="0" fontId="11" fillId="0" borderId="2" xfId="11" applyBorder="1"/>
    <xf numFmtId="0" fontId="11" fillId="0" borderId="0" xfId="11" applyBorder="1"/>
    <xf numFmtId="0" fontId="11" fillId="0" borderId="2" xfId="11" applyBorder="1" applyAlignment="1">
      <alignment horizontal="center"/>
    </xf>
    <xf numFmtId="0" fontId="31" fillId="0" borderId="0" xfId="11" applyFont="1"/>
    <xf numFmtId="0" fontId="15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40" fillId="0" borderId="3" xfId="11" applyFont="1" applyBorder="1" applyAlignment="1">
      <alignment horizontal="center" vertical="top" wrapText="1"/>
    </xf>
    <xf numFmtId="0" fontId="37" fillId="0" borderId="0" xfId="11" applyFont="1" applyAlignment="1">
      <alignment horizontal="center"/>
    </xf>
    <xf numFmtId="0" fontId="21" fillId="0" borderId="2" xfId="2" applyFont="1" applyBorder="1" applyAlignment="1">
      <alignment horizontal="left" vertical="center" wrapText="1"/>
    </xf>
    <xf numFmtId="0" fontId="20" fillId="0" borderId="0" xfId="7" applyFont="1"/>
    <xf numFmtId="0" fontId="19" fillId="0" borderId="0" xfId="7" applyFont="1" applyAlignment="1">
      <alignment horizontal="center"/>
    </xf>
    <xf numFmtId="0" fontId="16" fillId="0" borderId="0" xfId="7" applyFont="1" applyAlignment="1">
      <alignment horizontal="right"/>
    </xf>
    <xf numFmtId="0" fontId="24" fillId="0" borderId="0" xfId="7" applyFont="1" applyAlignment="1">
      <alignment horizontal="center"/>
    </xf>
    <xf numFmtId="0" fontId="10" fillId="0" borderId="0" xfId="12"/>
    <xf numFmtId="0" fontId="10" fillId="0" borderId="0" xfId="12" applyAlignment="1">
      <alignment horizontal="left"/>
    </xf>
    <xf numFmtId="0" fontId="15" fillId="0" borderId="0" xfId="7" applyFont="1" applyAlignment="1"/>
    <xf numFmtId="0" fontId="10" fillId="0" borderId="7" xfId="12" applyBorder="1" applyAlignment="1">
      <alignment horizontal="center"/>
    </xf>
    <xf numFmtId="0" fontId="31" fillId="0" borderId="0" xfId="12" applyFont="1"/>
    <xf numFmtId="0" fontId="15" fillId="0" borderId="2" xfId="7" applyFont="1" applyBorder="1" applyAlignment="1">
      <alignment horizontal="center" vertical="center" wrapText="1"/>
    </xf>
    <xf numFmtId="0" fontId="35" fillId="0" borderId="2" xfId="12" applyFont="1" applyBorder="1" applyAlignment="1">
      <alignment horizontal="center" vertical="center" wrapText="1"/>
    </xf>
    <xf numFmtId="0" fontId="35" fillId="0" borderId="5" xfId="12" applyFont="1" applyBorder="1" applyAlignment="1">
      <alignment horizontal="center" vertical="center" wrapText="1"/>
    </xf>
    <xf numFmtId="0" fontId="31" fillId="0" borderId="0" xfId="12" applyFont="1" applyAlignment="1">
      <alignment horizontal="center"/>
    </xf>
    <xf numFmtId="0" fontId="15" fillId="0" borderId="2" xfId="7" applyFont="1" applyBorder="1" applyAlignment="1">
      <alignment horizontal="center" vertical="top" wrapText="1"/>
    </xf>
    <xf numFmtId="0" fontId="35" fillId="0" borderId="3" xfId="12" applyFont="1" applyBorder="1" applyAlignment="1">
      <alignment horizontal="center" vertical="top" wrapText="1"/>
    </xf>
    <xf numFmtId="0" fontId="35" fillId="0" borderId="2" xfId="12" applyFont="1" applyBorder="1" applyAlignment="1">
      <alignment horizontal="center" vertical="top" wrapText="1"/>
    </xf>
    <xf numFmtId="0" fontId="42" fillId="0" borderId="0" xfId="12" applyFont="1" applyAlignment="1">
      <alignment horizontal="center"/>
    </xf>
    <xf numFmtId="0" fontId="15" fillId="0" borderId="2" xfId="7" applyFont="1" applyBorder="1" applyAlignment="1">
      <alignment horizontal="center" vertical="center"/>
    </xf>
    <xf numFmtId="0" fontId="15" fillId="0" borderId="2" xfId="7" applyFont="1" applyBorder="1" applyAlignment="1">
      <alignment horizontal="left" vertical="center"/>
    </xf>
    <xf numFmtId="0" fontId="32" fillId="0" borderId="2" xfId="12" applyFont="1" applyBorder="1" applyAlignment="1">
      <alignment horizontal="right" vertical="center" wrapText="1"/>
    </xf>
    <xf numFmtId="0" fontId="69" fillId="0" borderId="2" xfId="12" applyFont="1" applyBorder="1" applyAlignment="1">
      <alignment horizontal="right" vertical="center"/>
    </xf>
    <xf numFmtId="0" fontId="15" fillId="0" borderId="2" xfId="7" quotePrefix="1" applyFont="1" applyBorder="1" applyAlignment="1">
      <alignment horizontal="center" vertical="center"/>
    </xf>
    <xf numFmtId="0" fontId="10" fillId="0" borderId="0" xfId="12" applyBorder="1"/>
    <xf numFmtId="0" fontId="10" fillId="0" borderId="2" xfId="12" applyBorder="1"/>
    <xf numFmtId="0" fontId="28" fillId="0" borderId="0" xfId="7" applyFont="1" applyBorder="1" applyAlignment="1">
      <alignment horizontal="left" vertical="center" wrapText="1"/>
    </xf>
    <xf numFmtId="0" fontId="15" fillId="0" borderId="0" xfId="7" applyFont="1"/>
    <xf numFmtId="0" fontId="20" fillId="2" borderId="0" xfId="7" applyFont="1" applyFill="1"/>
    <xf numFmtId="0" fontId="15" fillId="2" borderId="0" xfId="7" applyFont="1" applyFill="1"/>
    <xf numFmtId="0" fontId="15" fillId="0" borderId="0" xfId="7" applyFont="1" applyAlignment="1">
      <alignment vertical="center"/>
    </xf>
    <xf numFmtId="0" fontId="15" fillId="0" borderId="0" xfId="7" applyFont="1" applyAlignment="1">
      <alignment horizontal="center" vertical="top" wrapText="1"/>
    </xf>
    <xf numFmtId="0" fontId="25" fillId="0" borderId="0" xfId="7" applyFont="1" applyAlignment="1"/>
    <xf numFmtId="0" fontId="19" fillId="0" borderId="0" xfId="7" applyFont="1" applyAlignment="1"/>
    <xf numFmtId="0" fontId="24" fillId="0" borderId="0" xfId="7" applyFont="1" applyAlignment="1"/>
    <xf numFmtId="0" fontId="34" fillId="0" borderId="0" xfId="12" applyFont="1" applyAlignment="1">
      <alignment horizontal="left"/>
    </xf>
    <xf numFmtId="0" fontId="37" fillId="0" borderId="0" xfId="12" applyFont="1"/>
    <xf numFmtId="0" fontId="31" fillId="0" borderId="0" xfId="12" applyFont="1" applyAlignment="1">
      <alignment horizontal="center" vertical="center" wrapText="1"/>
    </xf>
    <xf numFmtId="0" fontId="31" fillId="0" borderId="2" xfId="12" applyFont="1" applyBorder="1" applyAlignment="1">
      <alignment horizontal="center" vertical="center" wrapText="1"/>
    </xf>
    <xf numFmtId="0" fontId="33" fillId="0" borderId="2" xfId="12" applyFont="1" applyBorder="1" applyAlignment="1">
      <alignment horizontal="center" vertical="top" wrapText="1"/>
    </xf>
    <xf numFmtId="0" fontId="33" fillId="0" borderId="3" xfId="12" applyFont="1" applyBorder="1" applyAlignment="1">
      <alignment horizontal="center" vertical="top" wrapText="1"/>
    </xf>
    <xf numFmtId="0" fontId="31" fillId="0" borderId="2" xfId="12" applyFont="1" applyBorder="1" applyAlignment="1">
      <alignment horizontal="center"/>
    </xf>
    <xf numFmtId="0" fontId="32" fillId="0" borderId="2" xfId="12" applyFont="1" applyBorder="1" applyAlignment="1">
      <alignment vertical="center" wrapText="1"/>
    </xf>
    <xf numFmtId="2" fontId="32" fillId="0" borderId="2" xfId="12" applyNumberFormat="1" applyFont="1" applyBorder="1" applyAlignment="1">
      <alignment vertical="center" wrapText="1"/>
    </xf>
    <xf numFmtId="0" fontId="33" fillId="0" borderId="2" xfId="12" applyFont="1" applyBorder="1" applyAlignment="1">
      <alignment vertical="center" wrapText="1"/>
    </xf>
    <xf numFmtId="2" fontId="33" fillId="0" borderId="2" xfId="12" applyNumberFormat="1" applyFont="1" applyBorder="1" applyAlignment="1">
      <alignment vertical="center" wrapText="1"/>
    </xf>
    <xf numFmtId="0" fontId="56" fillId="0" borderId="0" xfId="12" applyFont="1" applyBorder="1"/>
    <xf numFmtId="0" fontId="15" fillId="0" borderId="0" xfId="7" applyFont="1" applyAlignment="1">
      <alignment vertical="top" wrapText="1"/>
    </xf>
    <xf numFmtId="0" fontId="15" fillId="0" borderId="0" xfId="12" applyFont="1" applyAlignment="1">
      <alignment vertical="center"/>
    </xf>
    <xf numFmtId="0" fontId="15" fillId="0" borderId="0" xfId="12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/>
    <xf numFmtId="0" fontId="16" fillId="0" borderId="0" xfId="0" applyFont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15" fillId="0" borderId="0" xfId="13" applyFont="1"/>
    <xf numFmtId="0" fontId="15" fillId="0" borderId="0" xfId="14" applyFont="1"/>
    <xf numFmtId="0" fontId="82" fillId="0" borderId="0" xfId="0" applyFont="1" applyBorder="1" applyAlignment="1">
      <alignment vertical="center" wrapText="1"/>
    </xf>
    <xf numFmtId="1" fontId="82" fillId="0" borderId="0" xfId="0" applyNumberFormat="1" applyFont="1" applyBorder="1" applyAlignment="1">
      <alignment vertical="center" wrapText="1"/>
    </xf>
    <xf numFmtId="2" fontId="82" fillId="0" borderId="0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2" fontId="26" fillId="0" borderId="0" xfId="0" applyNumberFormat="1" applyFont="1" applyBorder="1" applyAlignment="1">
      <alignment horizontal="center"/>
    </xf>
    <xf numFmtId="2" fontId="82" fillId="2" borderId="2" xfId="1" applyNumberFormat="1" applyFont="1" applyFill="1" applyBorder="1" applyAlignment="1">
      <alignment horizontal="right" vertical="center"/>
    </xf>
    <xf numFmtId="0" fontId="68" fillId="0" borderId="0" xfId="0" applyFont="1"/>
    <xf numFmtId="0" fontId="20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33" fillId="0" borderId="2" xfId="1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0" borderId="2" xfId="0" quotePrefix="1" applyFont="1" applyBorder="1" applyAlignment="1">
      <alignment horizontal="center" vertical="center"/>
    </xf>
    <xf numFmtId="2" fontId="15" fillId="0" borderId="0" xfId="0" applyNumberFormat="1" applyFont="1" applyAlignment="1">
      <alignment vertical="center" wrapText="1"/>
    </xf>
    <xf numFmtId="0" fontId="57" fillId="0" borderId="0" xfId="7" applyFont="1" applyAlignment="1">
      <alignment horizontal="center"/>
    </xf>
    <xf numFmtId="0" fontId="20" fillId="0" borderId="0" xfId="7"/>
    <xf numFmtId="0" fontId="46" fillId="0" borderId="0" xfId="7" applyFont="1"/>
    <xf numFmtId="0" fontId="47" fillId="0" borderId="0" xfId="7" applyFont="1" applyBorder="1" applyAlignment="1"/>
    <xf numFmtId="0" fontId="30" fillId="0" borderId="0" xfId="7" applyFont="1" applyBorder="1" applyAlignment="1"/>
    <xf numFmtId="0" fontId="28" fillId="0" borderId="1" xfId="7" applyFont="1" applyBorder="1" applyAlignment="1">
      <alignment horizontal="center" vertical="center" wrapText="1"/>
    </xf>
    <xf numFmtId="0" fontId="28" fillId="2" borderId="1" xfId="7" applyFont="1" applyFill="1" applyBorder="1" applyAlignment="1">
      <alignment horizontal="center" vertical="center" wrapText="1"/>
    </xf>
    <xf numFmtId="0" fontId="38" fillId="0" borderId="2" xfId="7" quotePrefix="1" applyFont="1" applyBorder="1" applyAlignment="1">
      <alignment horizontal="center" vertical="top" wrapText="1"/>
    </xf>
    <xf numFmtId="0" fontId="20" fillId="0" borderId="2" xfId="7" applyFont="1" applyBorder="1" applyAlignment="1">
      <alignment horizontal="right" vertical="center"/>
    </xf>
    <xf numFmtId="0" fontId="15" fillId="0" borderId="2" xfId="7" applyFont="1" applyBorder="1" applyAlignment="1">
      <alignment horizontal="right" vertical="center"/>
    </xf>
    <xf numFmtId="0" fontId="58" fillId="0" borderId="0" xfId="7" applyFont="1"/>
    <xf numFmtId="0" fontId="15" fillId="0" borderId="0" xfId="7" applyFont="1" applyAlignment="1">
      <alignment horizontal="left"/>
    </xf>
    <xf numFmtId="0" fontId="30" fillId="0" borderId="7" xfId="7" applyFont="1" applyBorder="1" applyAlignment="1"/>
    <xf numFmtId="0" fontId="15" fillId="0" borderId="4" xfId="7" applyFont="1" applyBorder="1" applyAlignment="1">
      <alignment horizontal="center" vertical="center" wrapText="1"/>
    </xf>
    <xf numFmtId="0" fontId="20" fillId="0" borderId="2" xfId="7" applyBorder="1"/>
    <xf numFmtId="0" fontId="15" fillId="0" borderId="0" xfId="7" applyFont="1" applyBorder="1" applyAlignment="1">
      <alignment horizontal="center"/>
    </xf>
    <xf numFmtId="0" fontId="20" fillId="0" borderId="0" xfId="7" applyBorder="1"/>
    <xf numFmtId="0" fontId="20" fillId="0" borderId="0" xfId="7" applyFill="1" applyBorder="1" applyAlignment="1">
      <alignment horizontal="left"/>
    </xf>
    <xf numFmtId="0" fontId="19" fillId="0" borderId="0" xfId="7" applyFont="1"/>
    <xf numFmtId="0" fontId="19" fillId="0" borderId="0" xfId="7" applyFont="1" applyAlignment="1">
      <alignment vertical="top" wrapText="1"/>
    </xf>
    <xf numFmtId="0" fontId="15" fillId="0" borderId="10" xfId="7" applyFont="1" applyFill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23" fillId="0" borderId="0" xfId="7" applyFont="1"/>
    <xf numFmtId="0" fontId="20" fillId="0" borderId="0" xfId="7" quotePrefix="1" applyFont="1" applyBorder="1" applyAlignment="1">
      <alignment horizontal="center"/>
    </xf>
    <xf numFmtId="0" fontId="20" fillId="0" borderId="0" xfId="7" applyFont="1" applyBorder="1"/>
    <xf numFmtId="0" fontId="66" fillId="0" borderId="0" xfId="7" applyFont="1"/>
    <xf numFmtId="0" fontId="15" fillId="2" borderId="2" xfId="7" applyFont="1" applyFill="1" applyBorder="1"/>
    <xf numFmtId="10" fontId="20" fillId="0" borderId="0" xfId="17" applyNumberFormat="1" applyFont="1" applyBorder="1"/>
    <xf numFmtId="0" fontId="15" fillId="0" borderId="0" xfId="7" applyFont="1" applyFill="1" applyBorder="1" applyAlignment="1">
      <alignment horizontal="right" vertical="center"/>
    </xf>
    <xf numFmtId="1" fontId="20" fillId="0" borderId="0" xfId="7" applyNumberFormat="1" applyFont="1"/>
    <xf numFmtId="0" fontId="47" fillId="2" borderId="1" xfId="7" applyFont="1" applyFill="1" applyBorder="1" applyAlignment="1">
      <alignment horizontal="center" vertical="center" wrapText="1"/>
    </xf>
    <xf numFmtId="0" fontId="47" fillId="2" borderId="2" xfId="7" applyFont="1" applyFill="1" applyBorder="1" applyAlignment="1">
      <alignment horizontal="center" vertical="center" wrapText="1"/>
    </xf>
    <xf numFmtId="0" fontId="48" fillId="0" borderId="2" xfId="7" quotePrefix="1" applyFont="1" applyBorder="1" applyAlignment="1">
      <alignment horizontal="center" vertical="center" wrapText="1"/>
    </xf>
    <xf numFmtId="9" fontId="57" fillId="0" borderId="0" xfId="17" applyFont="1" applyAlignment="1">
      <alignment horizontal="center"/>
    </xf>
    <xf numFmtId="1" fontId="15" fillId="2" borderId="2" xfId="7" applyNumberFormat="1" applyFont="1" applyFill="1" applyBorder="1" applyAlignment="1">
      <alignment vertical="center"/>
    </xf>
    <xf numFmtId="1" fontId="15" fillId="0" borderId="2" xfId="7" applyNumberFormat="1" applyFont="1" applyBorder="1" applyAlignment="1">
      <alignment vertical="center"/>
    </xf>
    <xf numFmtId="1" fontId="15" fillId="2" borderId="11" xfId="7" applyNumberFormat="1" applyFont="1" applyFill="1" applyBorder="1" applyAlignment="1">
      <alignment vertical="center"/>
    </xf>
    <xf numFmtId="0" fontId="27" fillId="0" borderId="0" xfId="7" applyFont="1" applyAlignment="1">
      <alignment horizontal="left"/>
    </xf>
    <xf numFmtId="0" fontId="15" fillId="0" borderId="0" xfId="7" applyFont="1" applyBorder="1"/>
    <xf numFmtId="1" fontId="20" fillId="0" borderId="0" xfId="7" applyNumberFormat="1" applyFont="1" applyBorder="1"/>
    <xf numFmtId="0" fontId="20" fillId="0" borderId="0" xfId="7" applyFont="1" applyBorder="1" applyAlignment="1"/>
    <xf numFmtId="0" fontId="20" fillId="0" borderId="0" xfId="7" applyAlignment="1"/>
    <xf numFmtId="0" fontId="15" fillId="0" borderId="8" xfId="7" applyFont="1" applyBorder="1" applyAlignment="1">
      <alignment horizontal="center" vertical="center" wrapText="1"/>
    </xf>
    <xf numFmtId="0" fontId="28" fillId="0" borderId="11" xfId="2" applyFont="1" applyFill="1" applyBorder="1" applyAlignment="1">
      <alignment vertical="center"/>
    </xf>
    <xf numFmtId="0" fontId="15" fillId="0" borderId="0" xfId="7" applyFont="1" applyBorder="1" applyAlignment="1">
      <alignment horizontal="center" vertical="center"/>
    </xf>
    <xf numFmtId="0" fontId="15" fillId="0" borderId="0" xfId="7" applyFont="1" applyBorder="1" applyAlignment="1"/>
    <xf numFmtId="0" fontId="48" fillId="0" borderId="2" xfId="7" quotePrefix="1" applyFont="1" applyBorder="1" applyAlignment="1">
      <alignment horizontal="center" vertical="top" wrapText="1"/>
    </xf>
    <xf numFmtId="0" fontId="74" fillId="0" borderId="13" xfId="7" quotePrefix="1" applyFont="1" applyBorder="1" applyAlignment="1">
      <alignment vertical="center" wrapText="1"/>
    </xf>
    <xf numFmtId="0" fontId="74" fillId="0" borderId="0" xfId="7" quotePrefix="1" applyFont="1" applyBorder="1" applyAlignment="1">
      <alignment vertical="center" wrapText="1"/>
    </xf>
    <xf numFmtId="0" fontId="74" fillId="0" borderId="7" xfId="7" quotePrefix="1" applyFont="1" applyBorder="1" applyAlignment="1">
      <alignment vertical="center" wrapText="1"/>
    </xf>
    <xf numFmtId="1" fontId="66" fillId="0" borderId="0" xfId="0" applyNumberFormat="1" applyFont="1" applyBorder="1"/>
    <xf numFmtId="2" fontId="66" fillId="0" borderId="0" xfId="0" applyNumberFormat="1" applyFont="1" applyBorder="1"/>
    <xf numFmtId="0" fontId="97" fillId="4" borderId="19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 wrapText="1"/>
    </xf>
    <xf numFmtId="0" fontId="20" fillId="2" borderId="5" xfId="0" applyFont="1" applyFill="1" applyBorder="1"/>
    <xf numFmtId="1" fontId="20" fillId="0" borderId="5" xfId="7" quotePrefix="1" applyNumberFormat="1" applyFont="1" applyBorder="1" applyAlignment="1">
      <alignment vertical="center" wrapText="1"/>
    </xf>
    <xf numFmtId="1" fontId="20" fillId="0" borderId="6" xfId="7" quotePrefix="1" applyNumberFormat="1" applyFont="1" applyBorder="1" applyAlignment="1">
      <alignment vertical="center" wrapText="1"/>
    </xf>
    <xf numFmtId="1" fontId="20" fillId="0" borderId="6" xfId="7" applyNumberFormat="1" applyFont="1" applyBorder="1" applyAlignment="1">
      <alignment vertical="center"/>
    </xf>
    <xf numFmtId="0" fontId="48" fillId="0" borderId="1" xfId="7" quotePrefix="1" applyFont="1" applyBorder="1" applyAlignment="1">
      <alignment horizontal="center" vertical="center" wrapText="1"/>
    </xf>
    <xf numFmtId="1" fontId="15" fillId="2" borderId="3" xfId="7" applyNumberFormat="1" applyFont="1" applyFill="1" applyBorder="1" applyAlignment="1">
      <alignment vertical="center"/>
    </xf>
    <xf numFmtId="0" fontId="44" fillId="0" borderId="0" xfId="7" applyFont="1" applyAlignment="1"/>
    <xf numFmtId="0" fontId="52" fillId="0" borderId="0" xfId="7" applyFont="1" applyAlignment="1"/>
    <xf numFmtId="0" fontId="20" fillId="0" borderId="2" xfId="7" applyFont="1" applyBorder="1" applyAlignment="1">
      <alignment horizontal="center" vertical="center"/>
    </xf>
    <xf numFmtId="0" fontId="15" fillId="0" borderId="2" xfId="7" applyFont="1" applyBorder="1" applyAlignment="1"/>
    <xf numFmtId="0" fontId="15" fillId="0" borderId="2" xfId="7" applyFont="1" applyBorder="1" applyAlignment="1">
      <alignment horizontal="center"/>
    </xf>
    <xf numFmtId="165" fontId="15" fillId="0" borderId="2" xfId="7" applyNumberFormat="1" applyFont="1" applyBorder="1" applyAlignment="1">
      <alignment horizontal="right" vertical="center"/>
    </xf>
    <xf numFmtId="0" fontId="83" fillId="0" borderId="2" xfId="7" applyFont="1" applyBorder="1" applyAlignment="1">
      <alignment vertical="center"/>
    </xf>
    <xf numFmtId="0" fontId="26" fillId="0" borderId="2" xfId="7" quotePrefix="1" applyFont="1" applyBorder="1" applyAlignment="1">
      <alignment horizontal="right" vertical="center" wrapText="1"/>
    </xf>
    <xf numFmtId="0" fontId="26" fillId="2" borderId="2" xfId="7" applyFont="1" applyFill="1" applyBorder="1" applyAlignment="1">
      <alignment horizontal="right" vertical="center"/>
    </xf>
    <xf numFmtId="0" fontId="26" fillId="0" borderId="0" xfId="7" applyFont="1" applyAlignment="1">
      <alignment horizontal="right" vertical="center"/>
    </xf>
    <xf numFmtId="0" fontId="20" fillId="2" borderId="0" xfId="7" applyFill="1"/>
    <xf numFmtId="0" fontId="23" fillId="2" borderId="0" xfId="7" applyFont="1" applyFill="1" applyAlignment="1">
      <alignment horizontal="right"/>
    </xf>
    <xf numFmtId="0" fontId="45" fillId="0" borderId="0" xfId="7" applyFont="1" applyAlignment="1"/>
    <xf numFmtId="0" fontId="46" fillId="2" borderId="0" xfId="7" applyFont="1" applyFill="1"/>
    <xf numFmtId="0" fontId="56" fillId="2" borderId="2" xfId="7" applyFont="1" applyFill="1" applyBorder="1" applyAlignment="1">
      <alignment horizontal="center" vertical="center" wrapText="1"/>
    </xf>
    <xf numFmtId="0" fontId="47" fillId="0" borderId="2" xfId="7" applyFont="1" applyBorder="1" applyAlignment="1">
      <alignment horizontal="center" vertical="top" wrapText="1"/>
    </xf>
    <xf numFmtId="0" fontId="44" fillId="2" borderId="0" xfId="7" applyFont="1" applyFill="1" applyAlignment="1">
      <alignment horizontal="center"/>
    </xf>
    <xf numFmtId="0" fontId="15" fillId="0" borderId="2" xfId="7" applyFont="1" applyFill="1" applyBorder="1" applyAlignment="1">
      <alignment horizontal="center" vertical="center" wrapText="1"/>
    </xf>
    <xf numFmtId="0" fontId="26" fillId="0" borderId="2" xfId="7" quotePrefix="1" applyFont="1" applyBorder="1" applyAlignment="1">
      <alignment horizontal="center" vertical="center" wrapText="1"/>
    </xf>
    <xf numFmtId="0" fontId="26" fillId="2" borderId="2" xfId="7" quotePrefix="1" applyFont="1" applyFill="1" applyBorder="1" applyAlignment="1">
      <alignment horizontal="center" vertical="center" wrapText="1"/>
    </xf>
    <xf numFmtId="0" fontId="26" fillId="0" borderId="2" xfId="7" applyFont="1" applyBorder="1" applyAlignment="1">
      <alignment horizontal="center" vertical="center"/>
    </xf>
    <xf numFmtId="0" fontId="26" fillId="2" borderId="2" xfId="7" applyFont="1" applyFill="1" applyBorder="1" applyAlignment="1">
      <alignment horizontal="center" vertical="center"/>
    </xf>
    <xf numFmtId="0" fontId="20" fillId="0" borderId="2" xfId="7" applyBorder="1" applyAlignment="1">
      <alignment horizontal="center" vertical="center"/>
    </xf>
    <xf numFmtId="0" fontId="48" fillId="0" borderId="3" xfId="7" applyFont="1" applyBorder="1" applyAlignment="1">
      <alignment horizontal="center" vertical="top" wrapText="1"/>
    </xf>
    <xf numFmtId="0" fontId="15" fillId="0" borderId="0" xfId="7" applyFont="1" applyBorder="1" applyAlignment="1">
      <alignment horizontal="center" vertical="center" wrapText="1"/>
    </xf>
    <xf numFmtId="0" fontId="15" fillId="0" borderId="2" xfId="7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left" vertical="center"/>
    </xf>
    <xf numFmtId="0" fontId="20" fillId="0" borderId="0" xfId="7" applyFill="1"/>
    <xf numFmtId="0" fontId="48" fillId="0" borderId="2" xfId="7" applyFont="1" applyBorder="1" applyAlignment="1">
      <alignment horizontal="center" vertical="center" wrapText="1"/>
    </xf>
    <xf numFmtId="0" fontId="60" fillId="0" borderId="2" xfId="7" applyFont="1" applyBorder="1" applyAlignment="1">
      <alignment vertical="center" wrapText="1"/>
    </xf>
    <xf numFmtId="0" fontId="57" fillId="0" borderId="2" xfId="7" applyFont="1" applyBorder="1" applyAlignment="1">
      <alignment horizontal="center" vertical="center"/>
    </xf>
    <xf numFmtId="0" fontId="20" fillId="0" borderId="0" xfId="7" applyBorder="1" applyAlignment="1">
      <alignment horizontal="center"/>
    </xf>
    <xf numFmtId="0" fontId="64" fillId="0" borderId="2" xfId="7" applyFont="1" applyBorder="1" applyAlignment="1">
      <alignment vertical="top" wrapText="1"/>
    </xf>
    <xf numFmtId="0" fontId="64" fillId="0" borderId="2" xfId="7" applyFont="1" applyBorder="1" applyAlignment="1">
      <alignment horizontal="center" vertical="top" wrapText="1"/>
    </xf>
    <xf numFmtId="0" fontId="56" fillId="0" borderId="0" xfId="7" applyFont="1"/>
    <xf numFmtId="0" fontId="65" fillId="0" borderId="2" xfId="7" applyFont="1" applyBorder="1" applyAlignment="1">
      <alignment vertical="center" wrapText="1"/>
    </xf>
    <xf numFmtId="0" fontId="79" fillId="0" borderId="2" xfId="7" applyFont="1" applyBorder="1" applyAlignment="1">
      <alignment horizontal="center" vertical="center" wrapText="1"/>
    </xf>
    <xf numFmtId="0" fontId="65" fillId="0" borderId="2" xfId="7" applyFont="1" applyBorder="1" applyAlignment="1">
      <alignment horizontal="left" vertical="center" wrapText="1" indent="2"/>
    </xf>
    <xf numFmtId="0" fontId="65" fillId="0" borderId="0" xfId="7" applyFont="1" applyBorder="1" applyAlignment="1">
      <alignment horizontal="left" vertical="center" wrapText="1" indent="2"/>
    </xf>
    <xf numFmtId="0" fontId="65" fillId="0" borderId="0" xfId="7" applyFont="1" applyBorder="1" applyAlignment="1">
      <alignment vertical="center" wrapText="1"/>
    </xf>
    <xf numFmtId="0" fontId="56" fillId="0" borderId="2" xfId="7" applyFont="1" applyBorder="1" applyAlignment="1">
      <alignment vertical="center" wrapText="1"/>
    </xf>
    <xf numFmtId="0" fontId="56" fillId="0" borderId="5" xfId="7" applyFont="1" applyBorder="1" applyAlignment="1">
      <alignment horizontal="center" vertical="center" wrapText="1"/>
    </xf>
    <xf numFmtId="0" fontId="98" fillId="0" borderId="2" xfId="7" applyFont="1" applyBorder="1" applyAlignment="1">
      <alignment horizontal="center" vertical="center" wrapText="1"/>
    </xf>
    <xf numFmtId="0" fontId="99" fillId="0" borderId="2" xfId="7" applyFont="1" applyBorder="1" applyAlignment="1">
      <alignment horizontal="center" vertical="center" wrapText="1"/>
    </xf>
    <xf numFmtId="0" fontId="99" fillId="0" borderId="2" xfId="7" applyFont="1" applyFill="1" applyBorder="1" applyAlignment="1">
      <alignment horizontal="center" vertical="center" wrapText="1"/>
    </xf>
    <xf numFmtId="0" fontId="65" fillId="0" borderId="2" xfId="7" applyFont="1" applyBorder="1" applyAlignment="1">
      <alignment horizontal="center" vertical="center" wrapText="1"/>
    </xf>
    <xf numFmtId="1" fontId="15" fillId="0" borderId="2" xfId="7" applyNumberFormat="1" applyFont="1" applyBorder="1" applyAlignment="1">
      <alignment horizontal="right" vertical="center" wrapText="1"/>
    </xf>
    <xf numFmtId="2" fontId="20" fillId="2" borderId="0" xfId="0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top" wrapText="1"/>
    </xf>
    <xf numFmtId="2" fontId="15" fillId="2" borderId="6" xfId="0" applyNumberFormat="1" applyFont="1" applyFill="1" applyBorder="1" applyAlignment="1">
      <alignment vertical="center"/>
    </xf>
    <xf numFmtId="2" fontId="20" fillId="2" borderId="9" xfId="0" applyNumberFormat="1" applyFont="1" applyFill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vertical="center"/>
    </xf>
    <xf numFmtId="0" fontId="28" fillId="0" borderId="2" xfId="1" applyNumberFormat="1" applyFont="1" applyBorder="1" applyAlignment="1">
      <alignment horizontal="right" vertical="center"/>
    </xf>
    <xf numFmtId="0" fontId="26" fillId="2" borderId="2" xfId="0" applyFont="1" applyFill="1" applyBorder="1"/>
    <xf numFmtId="0" fontId="25" fillId="2" borderId="5" xfId="0" applyFont="1" applyFill="1" applyBorder="1"/>
    <xf numFmtId="0" fontId="19" fillId="0" borderId="2" xfId="0" applyFont="1" applyBorder="1" applyAlignment="1">
      <alignment horizontal="right" vertical="center"/>
    </xf>
    <xf numFmtId="0" fontId="19" fillId="0" borderId="5" xfId="0" applyFont="1" applyBorder="1"/>
    <xf numFmtId="0" fontId="103" fillId="0" borderId="5" xfId="0" quotePrefix="1" applyFont="1" applyBorder="1" applyAlignment="1">
      <alignment horizontal="center" vertical="top" wrapText="1"/>
    </xf>
    <xf numFmtId="0" fontId="25" fillId="0" borderId="2" xfId="2" applyFont="1" applyBorder="1"/>
    <xf numFmtId="0" fontId="19" fillId="0" borderId="2" xfId="2" applyFont="1" applyBorder="1"/>
    <xf numFmtId="0" fontId="25" fillId="0" borderId="2" xfId="0" applyFont="1" applyBorder="1" applyAlignment="1">
      <alignment vertical="top" wrapText="1"/>
    </xf>
    <xf numFmtId="0" fontId="26" fillId="2" borderId="5" xfId="0" applyFont="1" applyFill="1" applyBorder="1" applyAlignment="1"/>
    <xf numFmtId="2" fontId="28" fillId="2" borderId="2" xfId="0" applyNumberFormat="1" applyFont="1" applyFill="1" applyBorder="1"/>
    <xf numFmtId="2" fontId="26" fillId="2" borderId="2" xfId="0" applyNumberFormat="1" applyFont="1" applyFill="1" applyBorder="1"/>
    <xf numFmtId="0" fontId="101" fillId="0" borderId="2" xfId="11" applyFont="1" applyBorder="1"/>
    <xf numFmtId="2" fontId="101" fillId="0" borderId="2" xfId="11" applyNumberFormat="1" applyFont="1" applyBorder="1"/>
    <xf numFmtId="0" fontId="102" fillId="0" borderId="2" xfId="11" applyFont="1" applyBorder="1"/>
    <xf numFmtId="2" fontId="102" fillId="0" borderId="2" xfId="11" applyNumberFormat="1" applyFont="1" applyBorder="1"/>
    <xf numFmtId="0" fontId="105" fillId="0" borderId="2" xfId="1" applyFont="1" applyBorder="1" applyAlignment="1">
      <alignment wrapText="1"/>
    </xf>
    <xf numFmtId="1" fontId="105" fillId="0" borderId="2" xfId="1" applyNumberFormat="1" applyFont="1" applyBorder="1" applyAlignment="1">
      <alignment wrapText="1"/>
    </xf>
    <xf numFmtId="1" fontId="34" fillId="0" borderId="2" xfId="1" applyNumberFormat="1" applyFont="1" applyBorder="1" applyAlignment="1">
      <alignment wrapText="1"/>
    </xf>
    <xf numFmtId="1" fontId="25" fillId="2" borderId="2" xfId="0" applyNumberFormat="1" applyFont="1" applyFill="1" applyBorder="1" applyAlignment="1">
      <alignment horizontal="right" vertical="center"/>
    </xf>
    <xf numFmtId="2" fontId="25" fillId="2" borderId="2" xfId="0" applyNumberFormat="1" applyFont="1" applyFill="1" applyBorder="1" applyAlignment="1">
      <alignment horizontal="right" vertical="center"/>
    </xf>
    <xf numFmtId="2" fontId="19" fillId="2" borderId="2" xfId="0" applyNumberFormat="1" applyFont="1" applyFill="1" applyBorder="1" applyAlignment="1">
      <alignment horizontal="right" vertical="center"/>
    </xf>
    <xf numFmtId="0" fontId="32" fillId="2" borderId="2" xfId="12" applyFont="1" applyFill="1" applyBorder="1" applyAlignment="1">
      <alignment horizontal="right" vertical="center" wrapText="1"/>
    </xf>
    <xf numFmtId="0" fontId="32" fillId="2" borderId="3" xfId="12" applyFont="1" applyFill="1" applyBorder="1" applyAlignment="1">
      <alignment horizontal="right" vertical="center" wrapText="1"/>
    </xf>
    <xf numFmtId="0" fontId="69" fillId="2" borderId="2" xfId="12" applyFont="1" applyFill="1" applyBorder="1" applyAlignment="1">
      <alignment horizontal="right" vertical="center"/>
    </xf>
    <xf numFmtId="0" fontId="28" fillId="0" borderId="2" xfId="12" applyFont="1" applyBorder="1" applyAlignment="1">
      <alignment horizontal="right" vertical="center"/>
    </xf>
    <xf numFmtId="0" fontId="28" fillId="2" borderId="2" xfId="12" applyFont="1" applyFill="1" applyBorder="1" applyAlignment="1">
      <alignment horizontal="right" vertical="center"/>
    </xf>
    <xf numFmtId="0" fontId="28" fillId="2" borderId="2" xfId="12" applyFont="1" applyFill="1" applyBorder="1" applyAlignment="1">
      <alignment horizontal="right" vertical="center" wrapText="1"/>
    </xf>
    <xf numFmtId="0" fontId="28" fillId="0" borderId="0" xfId="7" applyFont="1" applyBorder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20" fillId="0" borderId="0" xfId="2" applyFont="1"/>
    <xf numFmtId="0" fontId="15" fillId="0" borderId="0" xfId="2" applyFont="1" applyAlignment="1">
      <alignment horizontal="center"/>
    </xf>
    <xf numFmtId="0" fontId="18" fillId="0" borderId="0" xfId="2" applyFont="1" applyAlignment="1">
      <alignment wrapText="1"/>
    </xf>
    <xf numFmtId="0" fontId="30" fillId="0" borderId="0" xfId="2" applyFont="1" applyBorder="1" applyAlignment="1"/>
    <xf numFmtId="0" fontId="15" fillId="0" borderId="0" xfId="2" applyFont="1" applyBorder="1" applyAlignment="1">
      <alignment vertical="center" wrapText="1"/>
    </xf>
    <xf numFmtId="0" fontId="86" fillId="0" borderId="0" xfId="2" applyFont="1" applyBorder="1" applyAlignment="1">
      <alignment horizontal="right" vertical="center" wrapText="1"/>
    </xf>
    <xf numFmtId="0" fontId="84" fillId="0" borderId="2" xfId="2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/>
    </xf>
    <xf numFmtId="0" fontId="107" fillId="0" borderId="2" xfId="0" applyFont="1" applyBorder="1" applyAlignment="1">
      <alignment horizontal="left" vertical="center"/>
    </xf>
    <xf numFmtId="2" fontId="107" fillId="0" borderId="2" xfId="0" applyNumberFormat="1" applyFont="1" applyBorder="1" applyAlignment="1">
      <alignment horizontal="right" vertical="center"/>
    </xf>
    <xf numFmtId="0" fontId="83" fillId="0" borderId="2" xfId="0" applyFont="1" applyBorder="1" applyAlignment="1">
      <alignment horizontal="left" vertical="center"/>
    </xf>
    <xf numFmtId="2" fontId="83" fillId="0" borderId="2" xfId="0" applyNumberFormat="1" applyFont="1" applyBorder="1" applyAlignment="1">
      <alignment horizontal="right" vertical="center"/>
    </xf>
    <xf numFmtId="2" fontId="108" fillId="0" borderId="2" xfId="0" applyNumberFormat="1" applyFont="1" applyBorder="1" applyAlignment="1">
      <alignment horizontal="right" vertical="center"/>
    </xf>
    <xf numFmtId="0" fontId="108" fillId="0" borderId="0" xfId="0" applyFont="1" applyBorder="1" applyAlignment="1">
      <alignment horizontal="center" vertical="center"/>
    </xf>
    <xf numFmtId="2" fontId="108" fillId="0" borderId="0" xfId="0" applyNumberFormat="1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0" xfId="1" applyFont="1" applyAlignment="1">
      <alignment vertical="center"/>
    </xf>
    <xf numFmtId="2" fontId="85" fillId="0" borderId="2" xfId="0" applyNumberFormat="1" applyFont="1" applyBorder="1" applyAlignment="1">
      <alignment horizontal="right" vertical="center"/>
    </xf>
    <xf numFmtId="0" fontId="26" fillId="0" borderId="18" xfId="15" applyFont="1" applyBorder="1" applyAlignment="1" applyProtection="1">
      <alignment wrapText="1"/>
    </xf>
    <xf numFmtId="2" fontId="26" fillId="0" borderId="2" xfId="0" applyNumberFormat="1" applyFont="1" applyBorder="1" applyAlignment="1">
      <alignment horizontal="center" vertical="center"/>
    </xf>
    <xf numFmtId="2" fontId="20" fillId="0" borderId="0" xfId="7" applyNumberFormat="1" applyFont="1"/>
    <xf numFmtId="166" fontId="20" fillId="0" borderId="0" xfId="7" applyNumberFormat="1" applyFont="1"/>
    <xf numFmtId="2" fontId="68" fillId="2" borderId="2" xfId="0" applyNumberFormat="1" applyFont="1" applyFill="1" applyBorder="1" applyAlignment="1">
      <alignment horizontal="right" vertical="center"/>
    </xf>
    <xf numFmtId="2" fontId="82" fillId="2" borderId="2" xfId="0" applyNumberFormat="1" applyFont="1" applyFill="1" applyBorder="1" applyAlignment="1">
      <alignment horizontal="right" vertical="center"/>
    </xf>
    <xf numFmtId="2" fontId="15" fillId="2" borderId="0" xfId="0" applyNumberFormat="1" applyFont="1" applyFill="1" applyBorder="1" applyAlignment="1">
      <alignment vertical="center"/>
    </xf>
    <xf numFmtId="2" fontId="82" fillId="0" borderId="2" xfId="0" applyNumberFormat="1" applyFont="1" applyBorder="1" applyAlignment="1">
      <alignment horizontal="center" vertical="center" wrapText="1"/>
    </xf>
    <xf numFmtId="2" fontId="82" fillId="0" borderId="2" xfId="0" applyNumberFormat="1" applyFont="1" applyBorder="1" applyAlignment="1">
      <alignment horizontal="center" vertical="center"/>
    </xf>
    <xf numFmtId="9" fontId="20" fillId="0" borderId="0" xfId="6" applyFont="1"/>
    <xf numFmtId="9" fontId="11" fillId="0" borderId="0" xfId="6" applyFont="1"/>
    <xf numFmtId="0" fontId="109" fillId="0" borderId="0" xfId="0" applyFont="1" applyAlignment="1">
      <alignment horizontal="right"/>
    </xf>
    <xf numFmtId="0" fontId="74" fillId="0" borderId="11" xfId="7" quotePrefix="1" applyFont="1" applyBorder="1" applyAlignment="1">
      <alignment vertical="center" wrapText="1"/>
    </xf>
    <xf numFmtId="0" fontId="74" fillId="0" borderId="17" xfId="7" quotePrefix="1" applyFont="1" applyBorder="1" applyAlignment="1">
      <alignment vertical="center" wrapText="1"/>
    </xf>
    <xf numFmtId="0" fontId="74" fillId="0" borderId="8" xfId="7" quotePrefix="1" applyFont="1" applyBorder="1" applyAlignment="1">
      <alignment vertical="center" wrapText="1"/>
    </xf>
    <xf numFmtId="0" fontId="74" fillId="0" borderId="15" xfId="7" quotePrefix="1" applyFont="1" applyBorder="1" applyAlignment="1">
      <alignment vertical="center" wrapText="1"/>
    </xf>
    <xf numFmtId="0" fontId="20" fillId="0" borderId="0" xfId="7" applyFont="1" applyAlignment="1">
      <alignment horizontal="right"/>
    </xf>
    <xf numFmtId="1" fontId="94" fillId="2" borderId="2" xfId="0" applyNumberFormat="1" applyFont="1" applyFill="1" applyBorder="1" applyAlignment="1">
      <alignment horizontal="right" vertical="center"/>
    </xf>
    <xf numFmtId="2" fontId="20" fillId="0" borderId="0" xfId="1" applyNumberFormat="1" applyFont="1"/>
    <xf numFmtId="2" fontId="20" fillId="5" borderId="2" xfId="0" applyNumberFormat="1" applyFont="1" applyFill="1" applyBorder="1" applyAlignment="1">
      <alignment horizontal="right"/>
    </xf>
    <xf numFmtId="2" fontId="68" fillId="0" borderId="2" xfId="0" applyNumberFormat="1" applyFont="1" applyBorder="1" applyAlignment="1">
      <alignment horizontal="right" vertical="center"/>
    </xf>
    <xf numFmtId="2" fontId="68" fillId="2" borderId="2" xfId="0" applyNumberFormat="1" applyFont="1" applyFill="1" applyBorder="1" applyAlignment="1">
      <alignment vertical="center"/>
    </xf>
    <xf numFmtId="2" fontId="68" fillId="2" borderId="3" xfId="0" applyNumberFormat="1" applyFont="1" applyFill="1" applyBorder="1" applyAlignment="1">
      <alignment vertical="center"/>
    </xf>
    <xf numFmtId="1" fontId="111" fillId="2" borderId="2" xfId="0" applyNumberFormat="1" applyFont="1" applyFill="1" applyBorder="1" applyAlignment="1">
      <alignment horizontal="right" vertical="center"/>
    </xf>
    <xf numFmtId="2" fontId="111" fillId="2" borderId="2" xfId="0" applyNumberFormat="1" applyFont="1" applyFill="1" applyBorder="1" applyAlignment="1">
      <alignment horizontal="right" vertical="center"/>
    </xf>
    <xf numFmtId="2" fontId="100" fillId="5" borderId="2" xfId="0" applyNumberFormat="1" applyFont="1" applyFill="1" applyBorder="1" applyAlignment="1">
      <alignment horizontal="right"/>
    </xf>
    <xf numFmtId="0" fontId="20" fillId="0" borderId="0" xfId="7" applyFont="1"/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20" fillId="0" borderId="0" xfId="0" applyFont="1"/>
    <xf numFmtId="0" fontId="1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17" fillId="2" borderId="0" xfId="0" applyFont="1" applyFill="1" applyAlignment="1"/>
    <xf numFmtId="2" fontId="15" fillId="2" borderId="9" xfId="0" applyNumberFormat="1" applyFont="1" applyFill="1" applyBorder="1" applyAlignment="1">
      <alignment horizontal="right" vertical="center"/>
    </xf>
    <xf numFmtId="2" fontId="20" fillId="5" borderId="2" xfId="0" applyNumberFormat="1" applyFont="1" applyFill="1" applyBorder="1" applyAlignment="1">
      <alignment horizontal="right" vertical="center"/>
    </xf>
    <xf numFmtId="2" fontId="15" fillId="2" borderId="9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66" fontId="26" fillId="2" borderId="2" xfId="0" applyNumberFormat="1" applyFont="1" applyFill="1" applyBorder="1" applyAlignment="1">
      <alignment horizontal="right" vertical="center"/>
    </xf>
    <xf numFmtId="2" fontId="26" fillId="2" borderId="6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top"/>
    </xf>
    <xf numFmtId="2" fontId="82" fillId="2" borderId="3" xfId="0" applyNumberFormat="1" applyFont="1" applyFill="1" applyBorder="1" applyAlignment="1">
      <alignment horizontal="right" vertical="center"/>
    </xf>
    <xf numFmtId="2" fontId="26" fillId="5" borderId="2" xfId="0" applyNumberFormat="1" applyFont="1" applyFill="1" applyBorder="1" applyAlignment="1">
      <alignment horizontal="right" vertical="center"/>
    </xf>
    <xf numFmtId="0" fontId="30" fillId="0" borderId="0" xfId="0" applyFont="1" applyBorder="1" applyAlignment="1"/>
    <xf numFmtId="2" fontId="19" fillId="2" borderId="5" xfId="0" applyNumberFormat="1" applyFont="1" applyFill="1" applyBorder="1" applyAlignment="1">
      <alignment horizontal="right" vertical="center"/>
    </xf>
    <xf numFmtId="2" fontId="19" fillId="2" borderId="6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111" fillId="2" borderId="3" xfId="0" applyNumberFormat="1" applyFont="1" applyFill="1" applyBorder="1" applyAlignment="1">
      <alignment horizontal="right" vertical="center"/>
    </xf>
    <xf numFmtId="2" fontId="25" fillId="5" borderId="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82" fillId="0" borderId="2" xfId="11" applyFont="1" applyBorder="1" applyAlignment="1">
      <alignment horizontal="right" vertical="center"/>
    </xf>
    <xf numFmtId="2" fontId="82" fillId="0" borderId="2" xfId="11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5" xfId="15" applyFont="1" applyBorder="1" applyAlignment="1" applyProtection="1">
      <alignment vertical="center" wrapText="1"/>
    </xf>
    <xf numFmtId="0" fontId="66" fillId="0" borderId="2" xfId="0" applyFont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38" fillId="0" borderId="2" xfId="0" applyFont="1" applyBorder="1" applyAlignment="1">
      <alignment horizontal="center" vertical="center" wrapText="1"/>
    </xf>
    <xf numFmtId="0" fontId="72" fillId="0" borderId="2" xfId="7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15" fillId="0" borderId="2" xfId="7" applyFont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30" fillId="0" borderId="0" xfId="7" applyFont="1" applyBorder="1" applyAlignment="1">
      <alignment horizontal="center"/>
    </xf>
    <xf numFmtId="0" fontId="15" fillId="0" borderId="2" xfId="7" applyFont="1" applyBorder="1" applyAlignment="1">
      <alignment horizontal="center" vertical="center"/>
    </xf>
    <xf numFmtId="0" fontId="20" fillId="0" borderId="0" xfId="7" applyFont="1"/>
    <xf numFmtId="0" fontId="20" fillId="0" borderId="0" xfId="0" applyFont="1"/>
    <xf numFmtId="0" fontId="26" fillId="0" borderId="0" xfId="0" applyFont="1" applyBorder="1" applyAlignment="1">
      <alignment horizontal="center" vertical="center" wrapText="1"/>
    </xf>
    <xf numFmtId="9" fontId="20" fillId="0" borderId="0" xfId="6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7" fillId="0" borderId="1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15" fillId="0" borderId="5" xfId="7" applyFont="1" applyBorder="1" applyAlignment="1">
      <alignment horizontal="center" vertical="center" wrapText="1"/>
    </xf>
    <xf numFmtId="0" fontId="15" fillId="0" borderId="0" xfId="7542" applyFont="1"/>
    <xf numFmtId="0" fontId="68" fillId="0" borderId="2" xfId="7" applyFont="1" applyBorder="1" applyAlignment="1">
      <alignment horizontal="left" vertical="center"/>
    </xf>
    <xf numFmtId="0" fontId="15" fillId="0" borderId="0" xfId="7542" applyFont="1" applyAlignment="1">
      <alignment vertical="top" wrapText="1"/>
    </xf>
    <xf numFmtId="0" fontId="15" fillId="0" borderId="0" xfId="7542" applyFont="1" applyAlignment="1"/>
    <xf numFmtId="0" fontId="72" fillId="2" borderId="2" xfId="7" applyFont="1" applyFill="1" applyBorder="1" applyAlignment="1">
      <alignment horizontal="left" vertical="center"/>
    </xf>
    <xf numFmtId="9" fontId="20" fillId="0" borderId="0" xfId="17" applyFont="1"/>
    <xf numFmtId="0" fontId="20" fillId="0" borderId="0" xfId="7" applyFont="1" applyAlignment="1"/>
    <xf numFmtId="0" fontId="15" fillId="2" borderId="0" xfId="7" applyFont="1" applyFill="1" applyBorder="1" applyAlignment="1">
      <alignment horizontal="right" vertical="center"/>
    </xf>
    <xf numFmtId="0" fontId="15" fillId="2" borderId="0" xfId="7" applyFont="1" applyFill="1" applyBorder="1"/>
    <xf numFmtId="10" fontId="20" fillId="0" borderId="0" xfId="17" applyNumberFormat="1" applyFont="1"/>
    <xf numFmtId="0" fontId="15" fillId="0" borderId="0" xfId="7543" applyFont="1"/>
    <xf numFmtId="0" fontId="15" fillId="0" borderId="0" xfId="7543" applyFont="1" applyAlignment="1">
      <alignment horizontal="center" vertical="top" wrapText="1"/>
    </xf>
    <xf numFmtId="0" fontId="15" fillId="0" borderId="0" xfId="7543" applyFont="1" applyAlignment="1">
      <alignment vertical="top" wrapText="1"/>
    </xf>
    <xf numFmtId="0" fontId="130" fillId="0" borderId="2" xfId="7544" applyBorder="1"/>
    <xf numFmtId="0" fontId="131" fillId="0" borderId="2" xfId="7544" applyFont="1" applyBorder="1"/>
    <xf numFmtId="0" fontId="130" fillId="0" borderId="2" xfId="7544" applyBorder="1" applyAlignment="1">
      <alignment horizontal="left"/>
    </xf>
    <xf numFmtId="0" fontId="130" fillId="0" borderId="2" xfId="7544" applyFill="1" applyBorder="1"/>
    <xf numFmtId="0" fontId="15" fillId="0" borderId="1" xfId="0" applyFont="1" applyBorder="1" applyAlignment="1">
      <alignment vertical="top" wrapText="1"/>
    </xf>
    <xf numFmtId="0" fontId="30" fillId="0" borderId="2" xfId="2" applyFont="1" applyBorder="1" applyAlignment="1">
      <alignment horizontal="center" wrapText="1"/>
    </xf>
    <xf numFmtId="0" fontId="57" fillId="0" borderId="0" xfId="2" applyFont="1" applyAlignment="1">
      <alignment horizontal="center"/>
    </xf>
    <xf numFmtId="0" fontId="46" fillId="0" borderId="0" xfId="2" applyFont="1"/>
    <xf numFmtId="0" fontId="47" fillId="0" borderId="0" xfId="2" applyFont="1"/>
    <xf numFmtId="0" fontId="20" fillId="0" borderId="2" xfId="2" applyBorder="1"/>
    <xf numFmtId="0" fontId="20" fillId="0" borderId="0" xfId="2" applyAlignment="1">
      <alignment horizontal="right"/>
    </xf>
    <xf numFmtId="0" fontId="20" fillId="0" borderId="2" xfId="2" applyBorder="1" applyAlignment="1">
      <alignment horizontal="center" vertical="center" wrapText="1"/>
    </xf>
    <xf numFmtId="0" fontId="20" fillId="2" borderId="2" xfId="2" applyFill="1" applyBorder="1" applyAlignment="1">
      <alignment horizontal="center" vertical="center" wrapText="1"/>
    </xf>
    <xf numFmtId="0" fontId="69" fillId="2" borderId="2" xfId="2" applyFont="1" applyFill="1" applyBorder="1" applyAlignment="1">
      <alignment horizontal="center" vertical="center" wrapText="1"/>
    </xf>
    <xf numFmtId="0" fontId="20" fillId="2" borderId="2" xfId="2" applyFill="1" applyBorder="1"/>
    <xf numFmtId="0" fontId="56" fillId="0" borderId="0" xfId="2" applyFont="1" applyAlignment="1">
      <alignment horizontal="center"/>
    </xf>
    <xf numFmtId="0" fontId="20" fillId="0" borderId="0" xfId="2" applyAlignment="1">
      <alignment vertical="center"/>
    </xf>
    <xf numFmtId="0" fontId="65" fillId="0" borderId="0" xfId="2" applyFont="1" applyAlignment="1">
      <alignment vertical="center"/>
    </xf>
    <xf numFmtId="0" fontId="82" fillId="2" borderId="2" xfId="0" applyFont="1" applyFill="1" applyBorder="1"/>
    <xf numFmtId="0" fontId="82" fillId="2" borderId="5" xfId="0" applyFont="1" applyFill="1" applyBorder="1" applyAlignment="1"/>
    <xf numFmtId="2" fontId="82" fillId="2" borderId="2" xfId="0" applyNumberFormat="1" applyFont="1" applyFill="1" applyBorder="1"/>
    <xf numFmtId="0" fontId="26" fillId="0" borderId="2" xfId="11" applyFont="1" applyBorder="1" applyAlignment="1">
      <alignment horizontal="right" vertical="center" wrapText="1"/>
    </xf>
    <xf numFmtId="2" fontId="26" fillId="0" borderId="2" xfId="11" applyNumberFormat="1" applyFont="1" applyBorder="1" applyAlignment="1">
      <alignment horizontal="right" vertical="center" wrapText="1"/>
    </xf>
    <xf numFmtId="0" fontId="26" fillId="0" borderId="2" xfId="11" applyFont="1" applyBorder="1" applyAlignment="1">
      <alignment horizontal="right" vertical="center"/>
    </xf>
    <xf numFmtId="2" fontId="26" fillId="0" borderId="2" xfId="11" applyNumberFormat="1" applyFont="1" applyBorder="1" applyAlignment="1">
      <alignment horizontal="right" vertical="center"/>
    </xf>
    <xf numFmtId="1" fontId="19" fillId="0" borderId="2" xfId="1" applyNumberFormat="1" applyFont="1" applyBorder="1"/>
    <xf numFmtId="0" fontId="111" fillId="0" borderId="2" xfId="1" applyFont="1" applyBorder="1" applyAlignment="1">
      <alignment vertical="center" wrapText="1"/>
    </xf>
    <xf numFmtId="1" fontId="111" fillId="0" borderId="2" xfId="1" applyNumberFormat="1" applyFont="1" applyBorder="1" applyAlignment="1">
      <alignment vertical="center" wrapText="1"/>
    </xf>
    <xf numFmtId="1" fontId="111" fillId="0" borderId="2" xfId="1" applyNumberFormat="1" applyFont="1" applyBorder="1" applyAlignment="1">
      <alignment vertical="center"/>
    </xf>
    <xf numFmtId="0" fontId="34" fillId="0" borderId="2" xfId="7543" applyFont="1" applyBorder="1" applyAlignment="1">
      <alignment horizontal="center" vertical="center" wrapText="1"/>
    </xf>
    <xf numFmtId="0" fontId="35" fillId="0" borderId="2" xfId="7543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66" fillId="3" borderId="0" xfId="0" applyFont="1" applyFill="1"/>
    <xf numFmtId="0" fontId="20" fillId="0" borderId="0" xfId="0" applyFont="1"/>
    <xf numFmtId="9" fontId="20" fillId="0" borderId="0" xfId="6" applyFont="1" applyBorder="1" applyAlignment="1">
      <alignment horizontal="center" vertical="center"/>
    </xf>
    <xf numFmtId="0" fontId="20" fillId="0" borderId="13" xfId="1" applyFont="1" applyBorder="1" applyAlignment="1"/>
    <xf numFmtId="0" fontId="20" fillId="0" borderId="0" xfId="1" applyFont="1" applyAlignment="1"/>
    <xf numFmtId="0" fontId="68" fillId="0" borderId="2" xfId="0" applyFont="1" applyBorder="1"/>
    <xf numFmtId="2" fontId="68" fillId="0" borderId="2" xfId="0" applyNumberFormat="1" applyFont="1" applyBorder="1"/>
    <xf numFmtId="2" fontId="110" fillId="0" borderId="2" xfId="0" applyNumberFormat="1" applyFont="1" applyBorder="1"/>
    <xf numFmtId="2" fontId="82" fillId="0" borderId="2" xfId="0" applyNumberFormat="1" applyFont="1" applyBorder="1" applyAlignment="1">
      <alignment vertical="top" wrapText="1"/>
    </xf>
    <xf numFmtId="0" fontId="20" fillId="0" borderId="0" xfId="7" applyFont="1"/>
    <xf numFmtId="0" fontId="20" fillId="0" borderId="0" xfId="0" applyFont="1"/>
    <xf numFmtId="0" fontId="26" fillId="0" borderId="0" xfId="0" applyFont="1" applyBorder="1" applyAlignment="1">
      <alignment horizontal="center" vertical="center" wrapText="1"/>
    </xf>
    <xf numFmtId="0" fontId="20" fillId="0" borderId="0" xfId="0" applyFont="1"/>
    <xf numFmtId="0" fontId="15" fillId="0" borderId="0" xfId="0" applyFont="1" applyBorder="1" applyAlignment="1">
      <alignment horizontal="left" vertical="center" wrapText="1"/>
    </xf>
    <xf numFmtId="0" fontId="15" fillId="0" borderId="2" xfId="7" applyFont="1" applyBorder="1"/>
    <xf numFmtId="0" fontId="28" fillId="0" borderId="2" xfId="7" applyFont="1" applyBorder="1"/>
    <xf numFmtId="1" fontId="15" fillId="2" borderId="0" xfId="7" applyNumberFormat="1" applyFont="1" applyFill="1" applyBorder="1" applyAlignment="1"/>
    <xf numFmtId="1" fontId="15" fillId="2" borderId="2" xfId="7" applyNumberFormat="1" applyFont="1" applyFill="1" applyBorder="1" applyAlignment="1"/>
    <xf numFmtId="2" fontId="68" fillId="2" borderId="2" xfId="0" applyNumberFormat="1" applyFont="1" applyFill="1" applyBorder="1"/>
    <xf numFmtId="2" fontId="15" fillId="2" borderId="2" xfId="0" applyNumberFormat="1" applyFont="1" applyFill="1" applyBorder="1"/>
    <xf numFmtId="2" fontId="73" fillId="2" borderId="2" xfId="0" applyNumberFormat="1" applyFont="1" applyFill="1" applyBorder="1"/>
    <xf numFmtId="2" fontId="15" fillId="0" borderId="0" xfId="0" applyNumberFormat="1" applyFont="1" applyFill="1" applyBorder="1" applyAlignment="1">
      <alignment horizontal="right" vertical="center"/>
    </xf>
    <xf numFmtId="0" fontId="15" fillId="0" borderId="13" xfId="0" applyFont="1" applyBorder="1" applyAlignment="1"/>
    <xf numFmtId="2" fontId="68" fillId="5" borderId="2" xfId="0" applyNumberFormat="1" applyFont="1" applyFill="1" applyBorder="1" applyAlignment="1">
      <alignment vertical="center"/>
    </xf>
    <xf numFmtId="2" fontId="68" fillId="0" borderId="2" xfId="0" applyNumberFormat="1" applyFont="1" applyBorder="1" applyAlignment="1">
      <alignment vertical="center"/>
    </xf>
    <xf numFmtId="2" fontId="15" fillId="0" borderId="17" xfId="0" applyNumberFormat="1" applyFont="1" applyFill="1" applyBorder="1" applyAlignment="1">
      <alignment horizontal="right" vertical="center"/>
    </xf>
    <xf numFmtId="1" fontId="26" fillId="2" borderId="13" xfId="0" applyNumberFormat="1" applyFont="1" applyFill="1" applyBorder="1" applyAlignment="1">
      <alignment vertical="center"/>
    </xf>
    <xf numFmtId="1" fontId="26" fillId="2" borderId="0" xfId="0" applyNumberFormat="1" applyFont="1" applyFill="1" applyBorder="1" applyAlignment="1">
      <alignment vertical="center"/>
    </xf>
    <xf numFmtId="1" fontId="19" fillId="2" borderId="2" xfId="0" applyNumberFormat="1" applyFont="1" applyFill="1" applyBorder="1" applyAlignment="1">
      <alignment horizontal="right" vertical="center"/>
    </xf>
    <xf numFmtId="1" fontId="68" fillId="0" borderId="2" xfId="0" applyNumberFormat="1" applyFont="1" applyBorder="1" applyAlignment="1">
      <alignment horizontal="right" vertical="center"/>
    </xf>
    <xf numFmtId="1" fontId="68" fillId="0" borderId="0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0" fontId="56" fillId="0" borderId="0" xfId="21" applyFont="1" applyBorder="1"/>
    <xf numFmtId="2" fontId="56" fillId="0" borderId="0" xfId="21" applyNumberFormat="1" applyFont="1" applyBorder="1"/>
    <xf numFmtId="0" fontId="15" fillId="0" borderId="0" xfId="0" applyFont="1" applyBorder="1" applyAlignment="1">
      <alignment vertical="center" wrapText="1"/>
    </xf>
    <xf numFmtId="0" fontId="56" fillId="0" borderId="13" xfId="11" applyFont="1" applyBorder="1" applyAlignment="1">
      <alignment horizontal="center"/>
    </xf>
    <xf numFmtId="0" fontId="82" fillId="0" borderId="13" xfId="11" applyFont="1" applyBorder="1" applyAlignment="1">
      <alignment horizontal="right" vertical="center"/>
    </xf>
    <xf numFmtId="2" fontId="82" fillId="0" borderId="0" xfId="11" applyNumberFormat="1" applyFont="1" applyBorder="1" applyAlignment="1">
      <alignment horizontal="right" vertical="center" wrapText="1"/>
    </xf>
    <xf numFmtId="9" fontId="66" fillId="0" borderId="0" xfId="17" applyFont="1"/>
    <xf numFmtId="9" fontId="112" fillId="0" borderId="0" xfId="17" applyFont="1"/>
    <xf numFmtId="9" fontId="20" fillId="2" borderId="0" xfId="6" applyFont="1" applyFill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28" fillId="0" borderId="2" xfId="4" applyFont="1" applyBorder="1" applyAlignment="1">
      <alignment horizontal="center" vertical="top" wrapText="1"/>
    </xf>
    <xf numFmtId="0" fontId="28" fillId="0" borderId="2" xfId="4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26" fillId="0" borderId="0" xfId="4" applyFont="1" applyAlignment="1">
      <alignment horizontal="left"/>
    </xf>
    <xf numFmtId="0" fontId="20" fillId="0" borderId="0" xfId="0" applyFont="1"/>
    <xf numFmtId="0" fontId="19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2" fontId="26" fillId="0" borderId="2" xfId="0" applyNumberFormat="1" applyFont="1" applyBorder="1" applyAlignment="1">
      <alignment horizontal="right" vertical="center"/>
    </xf>
    <xf numFmtId="2" fontId="28" fillId="0" borderId="2" xfId="0" applyNumberFormat="1" applyFont="1" applyBorder="1" applyAlignment="1">
      <alignment horizontal="right" vertical="center"/>
    </xf>
    <xf numFmtId="0" fontId="26" fillId="0" borderId="2" xfId="4" applyFont="1" applyBorder="1" applyAlignment="1">
      <alignment horizontal="center" vertical="center" wrapText="1"/>
    </xf>
    <xf numFmtId="2" fontId="19" fillId="0" borderId="2" xfId="4" applyNumberFormat="1" applyFont="1" applyBorder="1" applyAlignment="1">
      <alignment horizontal="right" vertical="center" wrapText="1"/>
    </xf>
    <xf numFmtId="0" fontId="30" fillId="0" borderId="2" xfId="3" applyFont="1" applyBorder="1" applyAlignment="1">
      <alignment horizontal="center" vertical="top" wrapText="1"/>
    </xf>
    <xf numFmtId="0" fontId="30" fillId="0" borderId="2" xfId="3" applyFont="1" applyBorder="1" applyAlignment="1">
      <alignment horizontal="center"/>
    </xf>
    <xf numFmtId="2" fontId="26" fillId="0" borderId="2" xfId="3" applyNumberFormat="1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2" fontId="26" fillId="0" borderId="2" xfId="0" applyNumberFormat="1" applyFont="1" applyBorder="1" applyAlignment="1">
      <alignment vertical="center"/>
    </xf>
    <xf numFmtId="2" fontId="28" fillId="0" borderId="2" xfId="0" applyNumberFormat="1" applyFont="1" applyBorder="1" applyAlignment="1">
      <alignment vertical="center"/>
    </xf>
    <xf numFmtId="2" fontId="19" fillId="0" borderId="2" xfId="4" applyNumberFormat="1" applyFont="1" applyBorder="1" applyAlignment="1">
      <alignment vertical="center" wrapText="1"/>
    </xf>
    <xf numFmtId="0" fontId="20" fillId="0" borderId="2" xfId="2" applyFont="1" applyBorder="1" applyAlignment="1">
      <alignment horizontal="center" vertical="center" wrapText="1"/>
    </xf>
    <xf numFmtId="2" fontId="15" fillId="0" borderId="2" xfId="3" applyNumberFormat="1" applyFont="1" applyBorder="1" applyAlignment="1">
      <alignment horizontal="right" vertical="center"/>
    </xf>
    <xf numFmtId="2" fontId="28" fillId="0" borderId="2" xfId="3" applyNumberFormat="1" applyFont="1" applyBorder="1" applyAlignment="1">
      <alignment horizontal="right" vertical="center"/>
    </xf>
    <xf numFmtId="0" fontId="110" fillId="0" borderId="18" xfId="15" applyFont="1" applyBorder="1" applyAlignment="1" applyProtection="1">
      <alignment wrapText="1"/>
    </xf>
    <xf numFmtId="0" fontId="18" fillId="0" borderId="0" xfId="2" applyFont="1" applyAlignment="1">
      <alignment horizontal="center"/>
    </xf>
    <xf numFmtId="0" fontId="15" fillId="0" borderId="2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96" fillId="2" borderId="2" xfId="2" applyFont="1" applyFill="1" applyBorder="1" applyAlignment="1">
      <alignment horizontal="center" vertical="center" wrapText="1"/>
    </xf>
    <xf numFmtId="0" fontId="65" fillId="0" borderId="0" xfId="2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0" fontId="15" fillId="0" borderId="2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/>
    </xf>
    <xf numFmtId="0" fontId="15" fillId="2" borderId="2" xfId="7" applyFont="1" applyFill="1" applyBorder="1" applyAlignment="1">
      <alignment horizontal="center" vertical="center"/>
    </xf>
    <xf numFmtId="0" fontId="20" fillId="0" borderId="0" xfId="7" applyFont="1"/>
    <xf numFmtId="0" fontId="47" fillId="0" borderId="2" xfId="7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0" fillId="0" borderId="0" xfId="2" applyAlignment="1">
      <alignment horizontal="center"/>
    </xf>
    <xf numFmtId="0" fontId="20" fillId="0" borderId="0" xfId="2" applyAlignment="1">
      <alignment horizontal="left"/>
    </xf>
    <xf numFmtId="0" fontId="16" fillId="0" borderId="0" xfId="7" applyFont="1" applyAlignment="1">
      <alignment horizontal="right"/>
    </xf>
    <xf numFmtId="0" fontId="62" fillId="0" borderId="0" xfId="7" applyFont="1" applyAlignment="1">
      <alignment horizontal="center"/>
    </xf>
    <xf numFmtId="0" fontId="20" fillId="0" borderId="0" xfId="2" applyFont="1"/>
    <xf numFmtId="0" fontId="15" fillId="2" borderId="2" xfId="7" applyFont="1" applyFill="1" applyBorder="1" applyAlignment="1">
      <alignment horizontal="left" vertical="center"/>
    </xf>
    <xf numFmtId="0" fontId="25" fillId="2" borderId="2" xfId="2" applyFont="1" applyFill="1" applyBorder="1" applyAlignment="1">
      <alignment horizontal="right" vertical="center"/>
    </xf>
    <xf numFmtId="0" fontId="25" fillId="2" borderId="5" xfId="2" applyFont="1" applyFill="1" applyBorder="1" applyAlignment="1">
      <alignment horizontal="right" vertical="center"/>
    </xf>
    <xf numFmtId="0" fontId="25" fillId="2" borderId="4" xfId="2" applyFont="1" applyFill="1" applyBorder="1" applyAlignment="1">
      <alignment horizontal="right" vertical="center"/>
    </xf>
    <xf numFmtId="0" fontId="15" fillId="2" borderId="2" xfId="7" quotePrefix="1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righ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4" xfId="2" applyFont="1" applyFill="1" applyBorder="1" applyAlignment="1">
      <alignment horizontal="right" vertical="center"/>
    </xf>
    <xf numFmtId="0" fontId="101" fillId="2" borderId="2" xfId="2" applyFont="1" applyFill="1" applyBorder="1" applyAlignment="1">
      <alignment vertical="center"/>
    </xf>
    <xf numFmtId="0" fontId="102" fillId="2" borderId="2" xfId="2" applyFont="1" applyFill="1" applyBorder="1" applyAlignment="1">
      <alignment vertical="center"/>
    </xf>
    <xf numFmtId="0" fontId="19" fillId="2" borderId="2" xfId="2" applyFont="1" applyFill="1" applyBorder="1" applyAlignment="1">
      <alignment vertical="center"/>
    </xf>
    <xf numFmtId="0" fontId="15" fillId="0" borderId="0" xfId="7548" applyFont="1" applyAlignment="1"/>
    <xf numFmtId="0" fontId="4" fillId="0" borderId="0" xfId="7548"/>
    <xf numFmtId="0" fontId="15" fillId="0" borderId="2" xfId="7548" applyFont="1" applyBorder="1" applyAlignment="1">
      <alignment horizontal="center" vertical="center"/>
    </xf>
    <xf numFmtId="0" fontId="15" fillId="0" borderId="2" xfId="7548" applyFont="1" applyBorder="1" applyAlignment="1">
      <alignment horizontal="center" vertical="center" wrapText="1"/>
    </xf>
    <xf numFmtId="0" fontId="99" fillId="0" borderId="2" xfId="7548" applyFont="1" applyBorder="1" applyAlignment="1">
      <alignment horizontal="center" vertical="center" wrapText="1"/>
    </xf>
    <xf numFmtId="0" fontId="72" fillId="2" borderId="2" xfId="2" applyFont="1" applyFill="1" applyBorder="1" applyAlignment="1">
      <alignment vertical="center" wrapText="1"/>
    </xf>
    <xf numFmtId="0" fontId="72" fillId="2" borderId="2" xfId="2" applyFont="1" applyFill="1" applyBorder="1" applyAlignment="1">
      <alignment wrapText="1"/>
    </xf>
    <xf numFmtId="0" fontId="72" fillId="0" borderId="2" xfId="7548" applyFont="1" applyBorder="1" applyAlignment="1">
      <alignment horizontal="center" vertical="center" wrapText="1"/>
    </xf>
    <xf numFmtId="0" fontId="134" fillId="0" borderId="2" xfId="7548" applyFont="1" applyBorder="1" applyAlignment="1">
      <alignment horizontal="left" vertical="center" wrapText="1"/>
    </xf>
    <xf numFmtId="0" fontId="4" fillId="0" borderId="0" xfId="7548" applyBorder="1" applyAlignment="1">
      <alignment horizontal="center" vertical="center" wrapText="1"/>
    </xf>
    <xf numFmtId="0" fontId="72" fillId="0" borderId="0" xfId="7548" applyFont="1" applyBorder="1" applyAlignment="1">
      <alignment horizontal="center" vertical="center" wrapText="1"/>
    </xf>
    <xf numFmtId="0" fontId="134" fillId="0" borderId="0" xfId="7548" applyFont="1" applyBorder="1" applyAlignment="1">
      <alignment horizontal="left" vertical="center" wrapText="1"/>
    </xf>
    <xf numFmtId="0" fontId="15" fillId="0" borderId="0" xfId="7548" applyFont="1"/>
    <xf numFmtId="0" fontId="15" fillId="0" borderId="0" xfId="7548" applyFont="1" applyAlignment="1">
      <alignment vertical="top" wrapText="1"/>
    </xf>
    <xf numFmtId="0" fontId="15" fillId="0" borderId="11" xfId="2" applyFont="1" applyFill="1" applyBorder="1" applyAlignment="1">
      <alignment horizontal="center" vertical="top" wrapText="1"/>
    </xf>
    <xf numFmtId="0" fontId="15" fillId="0" borderId="0" xfId="7549" applyFont="1"/>
    <xf numFmtId="0" fontId="15" fillId="0" borderId="0" xfId="7549" applyFont="1" applyAlignment="1">
      <alignment horizontal="center"/>
    </xf>
    <xf numFmtId="0" fontId="26" fillId="0" borderId="2" xfId="2" applyFont="1" applyBorder="1" applyAlignment="1">
      <alignment horizontal="center" vertical="center"/>
    </xf>
    <xf numFmtId="0" fontId="26" fillId="2" borderId="2" xfId="2" applyFont="1" applyFill="1" applyBorder="1" applyAlignment="1">
      <alignment vertical="center"/>
    </xf>
    <xf numFmtId="0" fontId="26" fillId="0" borderId="2" xfId="2" applyFont="1" applyBorder="1" applyAlignment="1">
      <alignment vertical="center"/>
    </xf>
    <xf numFmtId="0" fontId="28" fillId="0" borderId="2" xfId="2" applyFont="1" applyBorder="1" applyAlignment="1">
      <alignment horizontal="center" vertical="center"/>
    </xf>
    <xf numFmtId="0" fontId="28" fillId="0" borderId="2" xfId="2" applyFont="1" applyBorder="1"/>
    <xf numFmtId="167" fontId="26" fillId="2" borderId="2" xfId="7546" applyNumberFormat="1" applyFont="1" applyFill="1" applyBorder="1" applyAlignment="1">
      <alignment vertical="center"/>
    </xf>
    <xf numFmtId="167" fontId="28" fillId="2" borderId="2" xfId="7546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4" fillId="0" borderId="0" xfId="7" applyFont="1" applyAlignment="1">
      <alignment horizontal="center"/>
    </xf>
    <xf numFmtId="0" fontId="45" fillId="0" borderId="0" xfId="7" applyFont="1" applyAlignment="1">
      <alignment horizontal="center"/>
    </xf>
    <xf numFmtId="0" fontId="20" fillId="0" borderId="0" xfId="7" applyAlignment="1">
      <alignment horizontal="center"/>
    </xf>
    <xf numFmtId="0" fontId="15" fillId="0" borderId="2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0" fillId="0" borderId="0" xfId="7" applyFont="1"/>
    <xf numFmtId="0" fontId="20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74" fillId="0" borderId="0" xfId="7" applyFont="1" applyBorder="1" applyAlignment="1">
      <alignment horizontal="center" vertical="center" wrapText="1"/>
    </xf>
    <xf numFmtId="0" fontId="47" fillId="0" borderId="2" xfId="7" applyFont="1" applyBorder="1" applyAlignment="1">
      <alignment horizontal="center" vertical="center" wrapText="1"/>
    </xf>
    <xf numFmtId="0" fontId="47" fillId="0" borderId="1" xfId="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8" fillId="0" borderId="0" xfId="7" applyFont="1" applyBorder="1" applyAlignment="1">
      <alignment horizontal="center"/>
    </xf>
    <xf numFmtId="0" fontId="56" fillId="0" borderId="2" xfId="7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top" wrapText="1"/>
    </xf>
    <xf numFmtId="0" fontId="60" fillId="0" borderId="3" xfId="7" applyFont="1" applyBorder="1" applyAlignment="1">
      <alignment horizontal="center" vertical="center" wrapText="1"/>
    </xf>
    <xf numFmtId="0" fontId="60" fillId="0" borderId="2" xfId="7" applyFont="1" applyBorder="1" applyAlignment="1">
      <alignment horizontal="center" vertical="center" wrapText="1"/>
    </xf>
    <xf numFmtId="0" fontId="62" fillId="0" borderId="0" xfId="7" applyFont="1" applyAlignment="1">
      <alignment horizontal="center"/>
    </xf>
    <xf numFmtId="0" fontId="63" fillId="0" borderId="0" xfId="7" applyFont="1" applyBorder="1" applyAlignment="1">
      <alignment horizontal="center" vertical="center"/>
    </xf>
    <xf numFmtId="0" fontId="15" fillId="2" borderId="2" xfId="7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17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5" fillId="0" borderId="0" xfId="7550" applyFont="1"/>
    <xf numFmtId="0" fontId="15" fillId="0" borderId="2" xfId="7551" applyFont="1" applyBorder="1"/>
    <xf numFmtId="0" fontId="15" fillId="0" borderId="2" xfId="7551" applyFont="1" applyBorder="1" applyAlignment="1">
      <alignment vertical="center"/>
    </xf>
    <xf numFmtId="0" fontId="15" fillId="0" borderId="0" xfId="7551" applyFont="1"/>
    <xf numFmtId="0" fontId="30" fillId="0" borderId="0" xfId="7551" applyFont="1"/>
    <xf numFmtId="0" fontId="19" fillId="0" borderId="0" xfId="7551" applyFont="1"/>
    <xf numFmtId="0" fontId="15" fillId="0" borderId="0" xfId="7551" applyFont="1" applyAlignment="1"/>
    <xf numFmtId="0" fontId="15" fillId="0" borderId="0" xfId="7551" applyFont="1" applyBorder="1" applyAlignment="1"/>
    <xf numFmtId="0" fontId="15" fillId="0" borderId="7" xfId="7551" applyFont="1" applyBorder="1" applyAlignment="1"/>
    <xf numFmtId="0" fontId="15" fillId="0" borderId="0" xfId="7551" applyFont="1" applyBorder="1" applyAlignment="1">
      <alignment horizontal="center" vertical="top" wrapText="1"/>
    </xf>
    <xf numFmtId="0" fontId="15" fillId="0" borderId="0" xfId="7551" applyFont="1" applyBorder="1"/>
    <xf numFmtId="0" fontId="28" fillId="0" borderId="0" xfId="7551" applyFont="1" applyBorder="1" applyAlignment="1">
      <alignment horizontal="left"/>
    </xf>
    <xf numFmtId="0" fontId="88" fillId="2" borderId="2" xfId="7551" quotePrefix="1" applyFont="1" applyFill="1" applyBorder="1" applyAlignment="1">
      <alignment horizontal="center" vertical="center" wrapText="1"/>
    </xf>
    <xf numFmtId="0" fontId="89" fillId="2" borderId="2" xfId="7551" quotePrefix="1" applyFont="1" applyFill="1" applyBorder="1" applyAlignment="1">
      <alignment horizontal="center" vertical="center" wrapText="1"/>
    </xf>
    <xf numFmtId="0" fontId="15" fillId="0" borderId="0" xfId="7551" applyFont="1" applyBorder="1" applyAlignment="1">
      <alignment horizontal="left" vertical="center"/>
    </xf>
    <xf numFmtId="0" fontId="90" fillId="0" borderId="2" xfId="7551" applyFont="1" applyBorder="1" applyAlignment="1">
      <alignment horizontal="center" vertical="center"/>
    </xf>
    <xf numFmtId="0" fontId="85" fillId="0" borderId="2" xfId="7551" applyFont="1" applyBorder="1" applyAlignment="1">
      <alignment horizontal="left" vertical="center"/>
    </xf>
    <xf numFmtId="0" fontId="85" fillId="2" borderId="3" xfId="7551" quotePrefix="1" applyFont="1" applyFill="1" applyBorder="1" applyAlignment="1">
      <alignment horizontal="center" vertical="center" wrapText="1"/>
    </xf>
    <xf numFmtId="0" fontId="84" fillId="2" borderId="3" xfId="7551" quotePrefix="1" applyFont="1" applyFill="1" applyBorder="1" applyAlignment="1">
      <alignment horizontal="center" vertical="center" wrapText="1"/>
    </xf>
    <xf numFmtId="0" fontId="88" fillId="0" borderId="2" xfId="7551" applyFont="1" applyBorder="1" applyAlignment="1">
      <alignment horizontal="left" vertical="center"/>
    </xf>
    <xf numFmtId="0" fontId="15" fillId="0" borderId="0" xfId="7551" applyFont="1" applyAlignment="1">
      <alignment horizontal="left" vertical="center"/>
    </xf>
    <xf numFmtId="0" fontId="85" fillId="2" borderId="3" xfId="7551" quotePrefix="1" applyFont="1" applyFill="1" applyBorder="1" applyAlignment="1">
      <alignment horizontal="center" vertical="center"/>
    </xf>
    <xf numFmtId="0" fontId="85" fillId="0" borderId="3" xfId="7551" quotePrefix="1" applyFont="1" applyFill="1" applyBorder="1" applyAlignment="1">
      <alignment horizontal="center" vertical="center"/>
    </xf>
    <xf numFmtId="0" fontId="20" fillId="0" borderId="0" xfId="7551" applyFont="1"/>
    <xf numFmtId="0" fontId="26" fillId="0" borderId="0" xfId="7551" applyFont="1" applyBorder="1" applyAlignment="1"/>
    <xf numFmtId="0" fontId="90" fillId="0" borderId="2" xfId="7551" applyFont="1" applyBorder="1" applyAlignment="1">
      <alignment horizontal="center"/>
    </xf>
    <xf numFmtId="0" fontId="85" fillId="0" borderId="2" xfId="7551" applyFont="1" applyBorder="1" applyAlignment="1">
      <alignment vertical="center"/>
    </xf>
    <xf numFmtId="0" fontId="88" fillId="0" borderId="2" xfId="7551" applyFont="1" applyBorder="1" applyAlignment="1"/>
    <xf numFmtId="0" fontId="85" fillId="2" borderId="2" xfId="7551" quotePrefix="1" applyFont="1" applyFill="1" applyBorder="1" applyAlignment="1">
      <alignment horizontal="center" vertical="center"/>
    </xf>
    <xf numFmtId="0" fontId="88" fillId="0" borderId="2" xfId="7551" applyFont="1" applyBorder="1" applyAlignment="1">
      <alignment horizontal="center" vertical="center"/>
    </xf>
    <xf numFmtId="0" fontId="88" fillId="0" borderId="0" xfId="7551" applyFont="1" applyBorder="1" applyAlignment="1">
      <alignment vertical="center"/>
    </xf>
    <xf numFmtId="0" fontId="84" fillId="2" borderId="0" xfId="7551" quotePrefix="1" applyFont="1" applyFill="1" applyBorder="1" applyAlignment="1">
      <alignment horizontal="center" vertical="center" wrapText="1"/>
    </xf>
    <xf numFmtId="0" fontId="88" fillId="0" borderId="17" xfId="7551" applyFont="1" applyBorder="1" applyAlignment="1">
      <alignment vertical="center"/>
    </xf>
    <xf numFmtId="0" fontId="85" fillId="0" borderId="2" xfId="7551" applyFont="1" applyBorder="1" applyAlignment="1">
      <alignment horizontal="center" vertical="center"/>
    </xf>
    <xf numFmtId="0" fontId="84" fillId="2" borderId="2" xfId="7551" quotePrefix="1" applyFont="1" applyFill="1" applyBorder="1" applyAlignment="1">
      <alignment horizontal="center" vertical="center" wrapText="1"/>
    </xf>
    <xf numFmtId="0" fontId="15" fillId="0" borderId="0" xfId="7551" applyFont="1" applyAlignment="1">
      <alignment vertical="top" wrapText="1"/>
    </xf>
    <xf numFmtId="0" fontId="90" fillId="0" borderId="2" xfId="7551" applyFont="1" applyBorder="1" applyAlignment="1">
      <alignment horizontal="center" vertical="top" wrapText="1"/>
    </xf>
    <xf numFmtId="0" fontId="90" fillId="0" borderId="2" xfId="7551" applyFont="1" applyBorder="1" applyAlignment="1"/>
    <xf numFmtId="0" fontId="84" fillId="0" borderId="2" xfId="7551" applyFont="1" applyBorder="1" applyAlignment="1">
      <alignment horizontal="center" vertical="center"/>
    </xf>
    <xf numFmtId="0" fontId="15" fillId="0" borderId="0" xfId="7551" applyFont="1" applyBorder="1" applyAlignment="1">
      <alignment horizontal="center" vertical="center"/>
    </xf>
    <xf numFmtId="0" fontId="15" fillId="0" borderId="0" xfId="7551" applyFont="1" applyBorder="1" applyAlignment="1">
      <alignment vertical="top" wrapText="1"/>
    </xf>
    <xf numFmtId="0" fontId="3" fillId="0" borderId="0" xfId="7" applyFont="1" applyAlignment="1">
      <alignment horizontal="right"/>
    </xf>
    <xf numFmtId="0" fontId="15" fillId="0" borderId="0" xfId="7552" applyFont="1"/>
    <xf numFmtId="0" fontId="3" fillId="0" borderId="2" xfId="0" applyFont="1" applyBorder="1" applyAlignment="1">
      <alignment horizontal="center"/>
    </xf>
    <xf numFmtId="1" fontId="25" fillId="0" borderId="2" xfId="0" quotePrefix="1" applyNumberFormat="1" applyFont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5" fillId="0" borderId="0" xfId="7553" applyFont="1" applyAlignment="1">
      <alignment horizontal="center" vertical="center"/>
    </xf>
    <xf numFmtId="0" fontId="15" fillId="0" borderId="0" xfId="7554" applyFont="1" applyAlignment="1">
      <alignment horizontal="center" vertical="top" wrapText="1"/>
    </xf>
    <xf numFmtId="0" fontId="15" fillId="0" borderId="0" xfId="7554" applyFont="1"/>
    <xf numFmtId="0" fontId="15" fillId="0" borderId="0" xfId="7554" applyFont="1" applyAlignment="1">
      <alignment vertical="top" wrapText="1"/>
    </xf>
    <xf numFmtId="0" fontId="78" fillId="2" borderId="13" xfId="7551" quotePrefix="1" applyFont="1" applyFill="1" applyBorder="1" applyAlignment="1">
      <alignment vertical="center" wrapText="1"/>
    </xf>
    <xf numFmtId="0" fontId="78" fillId="2" borderId="0" xfId="7551" quotePrefix="1" applyFont="1" applyFill="1" applyBorder="1" applyAlignment="1">
      <alignment vertical="center" wrapText="1"/>
    </xf>
    <xf numFmtId="0" fontId="28" fillId="2" borderId="2" xfId="7" applyFont="1" applyFill="1" applyBorder="1" applyAlignment="1">
      <alignment horizontal="center" vertical="center"/>
    </xf>
    <xf numFmtId="0" fontId="28" fillId="2" borderId="2" xfId="7" applyFont="1" applyFill="1" applyBorder="1" applyAlignment="1">
      <alignment horizontal="center"/>
    </xf>
    <xf numFmtId="0" fontId="28" fillId="2" borderId="2" xfId="7" applyFont="1" applyFill="1" applyBorder="1"/>
    <xf numFmtId="0" fontId="3" fillId="0" borderId="2" xfId="7555" applyBorder="1" applyAlignment="1">
      <alignment horizontal="center" vertical="center"/>
    </xf>
    <xf numFmtId="0" fontId="20" fillId="2" borderId="2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2" xfId="7552" applyFont="1" applyBorder="1" applyAlignment="1">
      <alignment horizontal="center" vertical="center" wrapText="1"/>
    </xf>
    <xf numFmtId="0" fontId="15" fillId="0" borderId="2" xfId="7552" applyFont="1" applyBorder="1" applyAlignment="1">
      <alignment horizontal="center" vertical="center" wrapText="1"/>
    </xf>
    <xf numFmtId="0" fontId="15" fillId="0" borderId="0" xfId="7552" applyFont="1" applyAlignment="1">
      <alignment horizontal="center" vertical="top" wrapText="1"/>
    </xf>
    <xf numFmtId="0" fontId="15" fillId="0" borderId="0" xfId="7552" applyFont="1" applyAlignment="1">
      <alignment vertical="top" wrapText="1"/>
    </xf>
    <xf numFmtId="0" fontId="15" fillId="0" borderId="0" xfId="7552" applyFont="1" applyAlignment="1">
      <alignment horizontal="center"/>
    </xf>
    <xf numFmtId="0" fontId="19" fillId="0" borderId="0" xfId="7552" applyFont="1"/>
    <xf numFmtId="0" fontId="15" fillId="0" borderId="0" xfId="7552" applyFont="1" applyBorder="1" applyAlignment="1"/>
    <xf numFmtId="0" fontId="15" fillId="0" borderId="0" xfId="7552" applyFont="1" applyBorder="1"/>
    <xf numFmtId="0" fontId="15" fillId="2" borderId="2" xfId="7552" applyFont="1" applyFill="1" applyBorder="1" applyAlignment="1">
      <alignment horizontal="center" vertical="center" wrapText="1"/>
    </xf>
    <xf numFmtId="0" fontId="20" fillId="0" borderId="2" xfId="7" applyFont="1" applyFill="1" applyBorder="1" applyAlignment="1">
      <alignment vertical="center"/>
    </xf>
    <xf numFmtId="0" fontId="26" fillId="0" borderId="2" xfId="7552" applyFont="1" applyBorder="1" applyAlignment="1">
      <alignment horizontal="center" vertical="center"/>
    </xf>
    <xf numFmtId="1" fontId="26" fillId="0" borderId="2" xfId="7" applyNumberFormat="1" applyFont="1" applyFill="1" applyBorder="1" applyAlignment="1">
      <alignment horizontal="center" vertical="center"/>
    </xf>
    <xf numFmtId="0" fontId="20" fillId="0" borderId="0" xfId="7552" applyFont="1"/>
    <xf numFmtId="0" fontId="26" fillId="0" borderId="2" xfId="7552" applyFont="1" applyBorder="1" applyAlignment="1">
      <alignment horizontal="center" vertical="center" wrapText="1"/>
    </xf>
    <xf numFmtId="0" fontId="28" fillId="0" borderId="2" xfId="7552" applyFont="1" applyBorder="1" applyAlignment="1">
      <alignment horizontal="center"/>
    </xf>
    <xf numFmtId="0" fontId="28" fillId="0" borderId="2" xfId="7552" applyFont="1" applyBorder="1" applyAlignment="1">
      <alignment horizontal="center" vertical="center"/>
    </xf>
    <xf numFmtId="1" fontId="28" fillId="0" borderId="2" xfId="7552" applyNumberFormat="1" applyFont="1" applyBorder="1" applyAlignment="1">
      <alignment horizontal="center" vertical="center"/>
    </xf>
    <xf numFmtId="0" fontId="62" fillId="0" borderId="0" xfId="7" applyFont="1" applyAlignment="1"/>
    <xf numFmtId="0" fontId="63" fillId="0" borderId="0" xfId="7" applyFont="1" applyAlignment="1">
      <alignment vertical="center"/>
    </xf>
    <xf numFmtId="0" fontId="3" fillId="0" borderId="2" xfId="7" applyFont="1" applyBorder="1" applyAlignment="1">
      <alignment horizontal="center" vertical="center"/>
    </xf>
    <xf numFmtId="0" fontId="15" fillId="0" borderId="0" xfId="7552" applyFont="1" applyAlignment="1">
      <alignment vertical="center"/>
    </xf>
    <xf numFmtId="0" fontId="15" fillId="0" borderId="0" xfId="7552" applyFont="1" applyAlignment="1"/>
    <xf numFmtId="0" fontId="26" fillId="0" borderId="2" xfId="7" applyFont="1" applyBorder="1" applyAlignment="1">
      <alignment horizontal="center"/>
    </xf>
    <xf numFmtId="0" fontId="28" fillId="0" borderId="2" xfId="7" applyFont="1" applyBorder="1" applyAlignment="1">
      <alignment horizontal="center"/>
    </xf>
    <xf numFmtId="0" fontId="135" fillId="0" borderId="2" xfId="7" applyFont="1" applyBorder="1" applyAlignment="1">
      <alignment horizontal="center"/>
    </xf>
    <xf numFmtId="0" fontId="28" fillId="0" borderId="2" xfId="7" quotePrefix="1" applyFont="1" applyBorder="1" applyAlignment="1">
      <alignment horizontal="center" vertical="center" wrapText="1"/>
    </xf>
    <xf numFmtId="0" fontId="28" fillId="2" borderId="2" xfId="7" quotePrefix="1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right"/>
    </xf>
    <xf numFmtId="2" fontId="26" fillId="2" borderId="2" xfId="0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vertical="center" wrapText="1"/>
    </xf>
    <xf numFmtId="0" fontId="25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vertical="top" wrapText="1"/>
    </xf>
    <xf numFmtId="0" fontId="26" fillId="0" borderId="2" xfId="7" applyFont="1" applyBorder="1" applyAlignment="1">
      <alignment vertical="center"/>
    </xf>
    <xf numFmtId="0" fontId="26" fillId="0" borderId="2" xfId="7" applyFont="1" applyBorder="1" applyAlignment="1">
      <alignment horizontal="center" vertical="center" wrapText="1"/>
    </xf>
    <xf numFmtId="165" fontId="26" fillId="0" borderId="2" xfId="7" quotePrefix="1" applyNumberFormat="1" applyFont="1" applyBorder="1" applyAlignment="1">
      <alignment horizontal="right" vertical="center" wrapText="1"/>
    </xf>
    <xf numFmtId="1" fontId="26" fillId="0" borderId="2" xfId="7" applyNumberFormat="1" applyFont="1" applyBorder="1" applyAlignment="1">
      <alignment horizontal="center" vertical="center" wrapText="1"/>
    </xf>
    <xf numFmtId="165" fontId="26" fillId="0" borderId="2" xfId="7" applyNumberFormat="1" applyFont="1" applyBorder="1" applyAlignment="1">
      <alignment horizontal="right" vertical="center"/>
    </xf>
    <xf numFmtId="0" fontId="26" fillId="0" borderId="0" xfId="7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/>
    </xf>
    <xf numFmtId="0" fontId="30" fillId="0" borderId="7" xfId="7" applyFont="1" applyBorder="1" applyAlignment="1">
      <alignment horizontal="center"/>
    </xf>
    <xf numFmtId="0" fontId="15" fillId="0" borderId="2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15" fillId="2" borderId="2" xfId="7" applyFont="1" applyFill="1" applyBorder="1" applyAlignment="1">
      <alignment horizontal="center" vertical="center" wrapText="1"/>
    </xf>
    <xf numFmtId="0" fontId="15" fillId="2" borderId="2" xfId="7" applyFont="1" applyFill="1" applyBorder="1" applyAlignment="1">
      <alignment horizontal="center" vertical="center"/>
    </xf>
    <xf numFmtId="0" fontId="20" fillId="0" borderId="0" xfId="7" applyFont="1"/>
    <xf numFmtId="0" fontId="20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wrapText="1"/>
    </xf>
    <xf numFmtId="1" fontId="20" fillId="0" borderId="2" xfId="0" applyNumberFormat="1" applyFont="1" applyBorder="1" applyAlignment="1">
      <alignment horizontal="right" wrapText="1"/>
    </xf>
    <xf numFmtId="0" fontId="20" fillId="5" borderId="2" xfId="0" applyFont="1" applyFill="1" applyBorder="1" applyAlignment="1">
      <alignment horizontal="right"/>
    </xf>
    <xf numFmtId="0" fontId="26" fillId="0" borderId="2" xfId="7" applyFont="1" applyBorder="1"/>
    <xf numFmtId="0" fontId="26" fillId="0" borderId="5" xfId="7" applyFont="1" applyBorder="1"/>
    <xf numFmtId="0" fontId="28" fillId="0" borderId="4" xfId="7" applyFont="1" applyBorder="1"/>
    <xf numFmtId="0" fontId="20" fillId="0" borderId="2" xfId="7" applyFont="1" applyBorder="1"/>
    <xf numFmtId="0" fontId="26" fillId="2" borderId="2" xfId="7" applyFont="1" applyFill="1" applyBorder="1"/>
    <xf numFmtId="0" fontId="26" fillId="2" borderId="5" xfId="7" applyFont="1" applyFill="1" applyBorder="1"/>
    <xf numFmtId="0" fontId="28" fillId="2" borderId="4" xfId="7" applyFont="1" applyFill="1" applyBorder="1"/>
    <xf numFmtId="0" fontId="20" fillId="2" borderId="2" xfId="7" applyFont="1" applyFill="1" applyBorder="1"/>
    <xf numFmtId="0" fontId="20" fillId="0" borderId="0" xfId="7" applyFont="1" applyFill="1" applyBorder="1" applyAlignment="1">
      <alignment horizontal="left"/>
    </xf>
    <xf numFmtId="0" fontId="15" fillId="0" borderId="5" xfId="7" applyFont="1" applyBorder="1"/>
    <xf numFmtId="0" fontId="20" fillId="2" borderId="2" xfId="7" applyFont="1" applyFill="1" applyBorder="1" applyAlignment="1">
      <alignment vertical="center"/>
    </xf>
    <xf numFmtId="0" fontId="15" fillId="2" borderId="2" xfId="7" applyFont="1" applyFill="1" applyBorder="1" applyAlignment="1">
      <alignment vertical="center"/>
    </xf>
    <xf numFmtId="0" fontId="20" fillId="2" borderId="2" xfId="7" applyFont="1" applyFill="1" applyBorder="1" applyAlignment="1">
      <alignment horizontal="right" vertical="center"/>
    </xf>
    <xf numFmtId="1" fontId="20" fillId="2" borderId="2" xfId="7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right" vertical="center"/>
    </xf>
    <xf numFmtId="0" fontId="20" fillId="2" borderId="2" xfId="17" applyNumberFormat="1" applyFont="1" applyFill="1" applyBorder="1" applyAlignment="1">
      <alignment horizontal="right" vertical="center"/>
    </xf>
    <xf numFmtId="0" fontId="20" fillId="0" borderId="8" xfId="7" applyFont="1" applyBorder="1" applyAlignment="1">
      <alignment horizontal="right" vertical="center"/>
    </xf>
    <xf numFmtId="1" fontId="20" fillId="2" borderId="6" xfId="7" applyNumberFormat="1" applyFont="1" applyFill="1" applyBorder="1" applyAlignment="1">
      <alignment horizontal="center" vertical="center"/>
    </xf>
    <xf numFmtId="1" fontId="20" fillId="0" borderId="6" xfId="7" applyNumberFormat="1" applyFont="1" applyBorder="1" applyAlignment="1">
      <alignment horizontal="center" vertical="center"/>
    </xf>
    <xf numFmtId="0" fontId="15" fillId="0" borderId="8" xfId="7" applyFont="1" applyBorder="1" applyAlignment="1">
      <alignment horizontal="right" vertical="center"/>
    </xf>
    <xf numFmtId="0" fontId="20" fillId="2" borderId="6" xfId="7" applyFont="1" applyFill="1" applyBorder="1" applyAlignment="1">
      <alignment horizontal="right" vertical="center"/>
    </xf>
    <xf numFmtId="1" fontId="20" fillId="0" borderId="6" xfId="7" applyNumberFormat="1" applyFont="1" applyBorder="1" applyAlignment="1">
      <alignment horizontal="right" vertical="center"/>
    </xf>
    <xf numFmtId="0" fontId="15" fillId="2" borderId="5" xfId="7" applyFont="1" applyFill="1" applyBorder="1" applyAlignment="1">
      <alignment horizontal="right" vertical="center"/>
    </xf>
    <xf numFmtId="0" fontId="15" fillId="2" borderId="6" xfId="7" applyFont="1" applyFill="1" applyBorder="1" applyAlignment="1">
      <alignment horizontal="right" vertical="center"/>
    </xf>
    <xf numFmtId="1" fontId="15" fillId="0" borderId="6" xfId="7" applyNumberFormat="1" applyFont="1" applyBorder="1" applyAlignment="1">
      <alignment horizontal="right" vertical="center"/>
    </xf>
    <xf numFmtId="0" fontId="20" fillId="2" borderId="8" xfId="7" applyFont="1" applyFill="1" applyBorder="1" applyAlignment="1">
      <alignment horizontal="right" vertical="center"/>
    </xf>
    <xf numFmtId="1" fontId="20" fillId="2" borderId="6" xfId="7" applyNumberFormat="1" applyFont="1" applyFill="1" applyBorder="1" applyAlignment="1">
      <alignment horizontal="right" vertical="center"/>
    </xf>
    <xf numFmtId="1" fontId="15" fillId="2" borderId="6" xfId="7" applyNumberFormat="1" applyFont="1" applyFill="1" applyBorder="1" applyAlignment="1">
      <alignment horizontal="right" vertical="center"/>
    </xf>
    <xf numFmtId="0" fontId="28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0" fontId="20" fillId="0" borderId="0" xfId="7" applyFont="1"/>
    <xf numFmtId="0" fontId="20" fillId="0" borderId="0" xfId="0" applyFont="1"/>
    <xf numFmtId="1" fontId="66" fillId="0" borderId="0" xfId="7" applyNumberFormat="1" applyFont="1"/>
    <xf numFmtId="1" fontId="111" fillId="2" borderId="0" xfId="0" applyNumberFormat="1" applyFont="1" applyFill="1" applyBorder="1" applyAlignment="1">
      <alignment horizontal="right" vertical="center"/>
    </xf>
    <xf numFmtId="1" fontId="19" fillId="2" borderId="0" xfId="0" applyNumberFormat="1" applyFont="1" applyFill="1" applyBorder="1" applyAlignment="1">
      <alignment horizontal="right" vertical="center"/>
    </xf>
    <xf numFmtId="2" fontId="94" fillId="2" borderId="5" xfId="0" applyNumberFormat="1" applyFont="1" applyFill="1" applyBorder="1" applyAlignment="1">
      <alignment horizontal="right" vertical="center"/>
    </xf>
    <xf numFmtId="0" fontId="66" fillId="0" borderId="2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15" fillId="0" borderId="7" xfId="0" applyFont="1" applyBorder="1" applyAlignment="1"/>
    <xf numFmtId="0" fontId="94" fillId="0" borderId="0" xfId="0" applyFont="1" applyAlignment="1">
      <alignment vertical="center"/>
    </xf>
    <xf numFmtId="1" fontId="94" fillId="0" borderId="0" xfId="0" applyNumberFormat="1" applyFont="1" applyAlignment="1">
      <alignment vertical="center"/>
    </xf>
    <xf numFmtId="2" fontId="94" fillId="0" borderId="0" xfId="0" applyNumberFormat="1" applyFont="1" applyAlignment="1">
      <alignment vertical="center"/>
    </xf>
    <xf numFmtId="2" fontId="111" fillId="2" borderId="0" xfId="0" applyNumberFormat="1" applyFont="1" applyFill="1" applyBorder="1" applyAlignment="1">
      <alignment horizontal="right" vertical="center"/>
    </xf>
    <xf numFmtId="1" fontId="111" fillId="2" borderId="10" xfId="0" applyNumberFormat="1" applyFont="1" applyFill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/>
    </xf>
    <xf numFmtId="0" fontId="68" fillId="2" borderId="2" xfId="7" applyFont="1" applyFill="1" applyBorder="1" applyAlignment="1">
      <alignment vertical="center"/>
    </xf>
    <xf numFmtId="1" fontId="68" fillId="2" borderId="2" xfId="7" applyNumberFormat="1" applyFont="1" applyFill="1" applyBorder="1" applyAlignment="1">
      <alignment vertical="center"/>
    </xf>
    <xf numFmtId="0" fontId="68" fillId="2" borderId="2" xfId="7" applyFont="1" applyFill="1" applyBorder="1"/>
    <xf numFmtId="0" fontId="82" fillId="0" borderId="2" xfId="7" applyFont="1" applyBorder="1"/>
    <xf numFmtId="0" fontId="68" fillId="2" borderId="2" xfId="7" applyFont="1" applyFill="1" applyBorder="1" applyAlignment="1">
      <alignment horizontal="center" vertical="center"/>
    </xf>
    <xf numFmtId="1" fontId="68" fillId="2" borderId="2" xfId="7" applyNumberFormat="1" applyFont="1" applyFill="1" applyBorder="1" applyAlignment="1">
      <alignment horizontal="center" vertical="center"/>
    </xf>
    <xf numFmtId="1" fontId="68" fillId="2" borderId="6" xfId="7" applyNumberFormat="1" applyFont="1" applyFill="1" applyBorder="1" applyAlignment="1">
      <alignment horizontal="center" vertical="center"/>
    </xf>
    <xf numFmtId="166" fontId="82" fillId="2" borderId="2" xfId="0" applyNumberFormat="1" applyFont="1" applyFill="1" applyBorder="1" applyAlignment="1">
      <alignment horizontal="right" vertical="center"/>
    </xf>
    <xf numFmtId="2" fontId="20" fillId="0" borderId="0" xfId="1" applyNumberFormat="1" applyFont="1" applyAlignment="1"/>
    <xf numFmtId="2" fontId="82" fillId="0" borderId="2" xfId="0" applyNumberFormat="1" applyFont="1" applyBorder="1"/>
    <xf numFmtId="2" fontId="15" fillId="0" borderId="0" xfId="6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6" fillId="0" borderId="0" xfId="0" applyFont="1" applyBorder="1" applyAlignment="1">
      <alignment horizontal="left"/>
    </xf>
    <xf numFmtId="0" fontId="63" fillId="0" borderId="0" xfId="0" applyFont="1" applyAlignment="1"/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7" fillId="0" borderId="2" xfId="0" applyFont="1" applyBorder="1" applyAlignment="1">
      <alignment horizontal="center" vertical="center"/>
    </xf>
    <xf numFmtId="0" fontId="107" fillId="0" borderId="2" xfId="0" applyFont="1" applyBorder="1" applyAlignment="1">
      <alignment horizontal="left" vertical="center" wrapText="1"/>
    </xf>
    <xf numFmtId="0" fontId="107" fillId="0" borderId="2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87" fillId="0" borderId="7" xfId="0" applyFont="1" applyBorder="1" applyAlignment="1">
      <alignment horizontal="center" vertical="center" wrapText="1"/>
    </xf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8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right" vertical="center"/>
    </xf>
    <xf numFmtId="0" fontId="84" fillId="0" borderId="2" xfId="0" applyFont="1" applyBorder="1" applyAlignment="1">
      <alignment horizontal="right" vertical="center"/>
    </xf>
    <xf numFmtId="0" fontId="84" fillId="0" borderId="2" xfId="0" applyFont="1" applyBorder="1" applyAlignment="1">
      <alignment horizontal="right"/>
    </xf>
    <xf numFmtId="0" fontId="84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20" fillId="0" borderId="0" xfId="0" applyFont="1" applyFill="1" applyBorder="1"/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0" xfId="0" applyFont="1"/>
    <xf numFmtId="2" fontId="84" fillId="0" borderId="2" xfId="0" applyNumberFormat="1" applyFont="1" applyBorder="1" applyAlignment="1">
      <alignment horizontal="right" vertical="center"/>
    </xf>
    <xf numFmtId="2" fontId="20" fillId="0" borderId="2" xfId="0" applyNumberFormat="1" applyFont="1" applyBorder="1" applyAlignment="1">
      <alignment horizontal="center" vertical="center"/>
    </xf>
    <xf numFmtId="1" fontId="20" fillId="0" borderId="2" xfId="4" applyNumberForma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20" fillId="0" borderId="2" xfId="4" applyBorder="1"/>
    <xf numFmtId="1" fontId="20" fillId="0" borderId="2" xfId="4" applyNumberFormat="1" applyBorder="1"/>
    <xf numFmtId="0" fontId="15" fillId="0" borderId="2" xfId="4" applyFont="1" applyBorder="1" applyAlignment="1">
      <alignment wrapText="1"/>
    </xf>
    <xf numFmtId="14" fontId="20" fillId="0" borderId="2" xfId="4" applyNumberFormat="1" applyBorder="1"/>
    <xf numFmtId="2" fontId="141" fillId="0" borderId="0" xfId="0" applyNumberFormat="1" applyFont="1"/>
    <xf numFmtId="2" fontId="23" fillId="0" borderId="0" xfId="0" applyNumberFormat="1" applyFont="1" applyBorder="1"/>
    <xf numFmtId="9" fontId="68" fillId="0" borderId="0" xfId="6" applyFont="1"/>
    <xf numFmtId="9" fontId="68" fillId="0" borderId="0" xfId="6" applyFont="1" applyAlignment="1">
      <alignment horizontal="center" vertical="top" wrapText="1"/>
    </xf>
    <xf numFmtId="2" fontId="20" fillId="0" borderId="0" xfId="3" applyNumberFormat="1"/>
    <xf numFmtId="0" fontId="25" fillId="0" borderId="0" xfId="3" applyFont="1"/>
    <xf numFmtId="168" fontId="15" fillId="0" borderId="0" xfId="6" applyNumberFormat="1" applyFont="1" applyBorder="1"/>
    <xf numFmtId="0" fontId="30" fillId="0" borderId="5" xfId="3" applyFont="1" applyBorder="1" applyAlignment="1">
      <alignment horizontal="center" vertical="top" wrapText="1"/>
    </xf>
    <xf numFmtId="0" fontId="30" fillId="0" borderId="9" xfId="3" applyFont="1" applyBorder="1" applyAlignment="1">
      <alignment horizontal="center" vertical="top" wrapText="1"/>
    </xf>
    <xf numFmtId="0" fontId="30" fillId="0" borderId="6" xfId="3" applyFont="1" applyBorder="1" applyAlignment="1">
      <alignment horizontal="center" vertical="top" wrapText="1"/>
    </xf>
    <xf numFmtId="0" fontId="20" fillId="0" borderId="0" xfId="3" applyAlignment="1">
      <alignment horizontal="left"/>
    </xf>
    <xf numFmtId="0" fontId="20" fillId="3" borderId="0" xfId="3" applyFill="1"/>
    <xf numFmtId="0" fontId="19" fillId="0" borderId="0" xfId="3" applyFont="1" applyAlignment="1">
      <alignment vertical="top" wrapText="1"/>
    </xf>
    <xf numFmtId="0" fontId="19" fillId="3" borderId="0" xfId="3" applyFont="1" applyFill="1" applyAlignment="1">
      <alignment vertical="top" wrapText="1"/>
    </xf>
    <xf numFmtId="0" fontId="19" fillId="3" borderId="0" xfId="3" applyFont="1" applyFill="1"/>
    <xf numFmtId="2" fontId="20" fillId="3" borderId="0" xfId="3" applyNumberFormat="1" applyFill="1"/>
    <xf numFmtId="2" fontId="26" fillId="3" borderId="2" xfId="3" applyNumberFormat="1" applyFont="1" applyFill="1" applyBorder="1" applyAlignment="1">
      <alignment horizontal="right" vertical="center"/>
    </xf>
    <xf numFmtId="0" fontId="96" fillId="0" borderId="2" xfId="3" applyFont="1" applyBorder="1" applyAlignment="1">
      <alignment horizontal="left" vertical="center" wrapText="1"/>
    </xf>
    <xf numFmtId="0" fontId="72" fillId="0" borderId="2" xfId="3" applyFont="1" applyBorder="1" applyAlignment="1">
      <alignment horizontal="left" vertical="center" wrapText="1"/>
    </xf>
    <xf numFmtId="0" fontId="30" fillId="3" borderId="2" xfId="3" applyFont="1" applyFill="1" applyBorder="1" applyAlignment="1">
      <alignment horizontal="center" vertical="top" wrapText="1"/>
    </xf>
    <xf numFmtId="0" fontId="30" fillId="3" borderId="9" xfId="3" applyFont="1" applyFill="1" applyBorder="1" applyAlignment="1">
      <alignment horizontal="center" vertical="top" wrapText="1"/>
    </xf>
    <xf numFmtId="2" fontId="15" fillId="3" borderId="0" xfId="3" applyNumberFormat="1" applyFont="1" applyFill="1"/>
    <xf numFmtId="0" fontId="28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26" fillId="0" borderId="2" xfId="0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30" fillId="0" borderId="5" xfId="0" quotePrefix="1" applyFont="1" applyBorder="1" applyAlignment="1">
      <alignment horizontal="center" vertical="center" wrapText="1"/>
    </xf>
    <xf numFmtId="0" fontId="30" fillId="0" borderId="6" xfId="0" quotePrefix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0" fillId="0" borderId="9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1" fontId="28" fillId="0" borderId="2" xfId="0" applyNumberFormat="1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15" fillId="0" borderId="1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6" fillId="0" borderId="7" xfId="0" applyFont="1" applyBorder="1" applyAlignment="1">
      <alignment horizontal="center"/>
    </xf>
    <xf numFmtId="0" fontId="15" fillId="0" borderId="5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top" wrapText="1"/>
    </xf>
    <xf numFmtId="0" fontId="28" fillId="0" borderId="2" xfId="4" applyFont="1" applyBorder="1" applyAlignment="1">
      <alignment horizontal="center" vertical="center" wrapText="1"/>
    </xf>
    <xf numFmtId="0" fontId="24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39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15" fillId="0" borderId="0" xfId="4" applyFont="1" applyAlignment="1">
      <alignment horizontal="left"/>
    </xf>
    <xf numFmtId="0" fontId="30" fillId="0" borderId="7" xfId="4" applyFont="1" applyBorder="1" applyAlignment="1">
      <alignment horizontal="right"/>
    </xf>
    <xf numFmtId="0" fontId="28" fillId="0" borderId="1" xfId="4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0" fontId="28" fillId="0" borderId="3" xfId="4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top" wrapText="1"/>
    </xf>
    <xf numFmtId="0" fontId="28" fillId="0" borderId="13" xfId="4" applyFont="1" applyBorder="1" applyAlignment="1">
      <alignment horizontal="center" vertical="top" wrapText="1"/>
    </xf>
    <xf numFmtId="0" fontId="28" fillId="0" borderId="14" xfId="4" applyFont="1" applyBorder="1" applyAlignment="1">
      <alignment horizontal="center" vertical="top" wrapText="1"/>
    </xf>
    <xf numFmtId="0" fontId="28" fillId="0" borderId="8" xfId="4" applyFont="1" applyBorder="1" applyAlignment="1">
      <alignment horizontal="center" vertical="top" wrapText="1"/>
    </xf>
    <xf numFmtId="0" fontId="28" fillId="0" borderId="7" xfId="4" applyFont="1" applyBorder="1" applyAlignment="1">
      <alignment horizontal="center" vertical="top" wrapText="1"/>
    </xf>
    <xf numFmtId="0" fontId="28" fillId="0" borderId="15" xfId="4" applyFont="1" applyBorder="1" applyAlignment="1">
      <alignment horizontal="center" vertical="top" wrapText="1"/>
    </xf>
    <xf numFmtId="0" fontId="28" fillId="0" borderId="12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7" xfId="4" applyFont="1" applyBorder="1" applyAlignment="1">
      <alignment horizontal="center" vertical="center" wrapText="1"/>
    </xf>
    <xf numFmtId="0" fontId="28" fillId="0" borderId="15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0" fontId="19" fillId="0" borderId="6" xfId="4" applyFont="1" applyBorder="1" applyAlignment="1">
      <alignment horizontal="center" vertical="center" wrapText="1"/>
    </xf>
    <xf numFmtId="0" fontId="26" fillId="0" borderId="0" xfId="4" applyFont="1" applyAlignment="1">
      <alignment horizontal="left"/>
    </xf>
    <xf numFmtId="0" fontId="47" fillId="0" borderId="2" xfId="2" applyFont="1" applyBorder="1" applyAlignment="1">
      <alignment horizontal="left"/>
    </xf>
    <xf numFmtId="0" fontId="44" fillId="0" borderId="0" xfId="2" applyFont="1" applyAlignment="1">
      <alignment horizontal="center"/>
    </xf>
    <xf numFmtId="0" fontId="45" fillId="0" borderId="0" xfId="2" applyFont="1" applyAlignment="1">
      <alignment horizontal="center"/>
    </xf>
    <xf numFmtId="0" fontId="44" fillId="0" borderId="0" xfId="2" applyFont="1" applyAlignment="1">
      <alignment horizontal="center" wrapText="1"/>
    </xf>
    <xf numFmtId="0" fontId="27" fillId="0" borderId="0" xfId="2" applyFont="1" applyAlignment="1">
      <alignment horizontal="center"/>
    </xf>
    <xf numFmtId="0" fontId="30" fillId="0" borderId="7" xfId="2" applyFont="1" applyBorder="1" applyAlignment="1">
      <alignment horizontal="right"/>
    </xf>
    <xf numFmtId="0" fontId="15" fillId="0" borderId="2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96" fillId="2" borderId="2" xfId="2" applyFont="1" applyFill="1" applyBorder="1" applyAlignment="1">
      <alignment horizontal="center" vertical="center" wrapText="1"/>
    </xf>
    <xf numFmtId="0" fontId="15" fillId="0" borderId="0" xfId="7549" applyFont="1" applyAlignment="1">
      <alignment horizontal="center" vertical="top" wrapText="1"/>
    </xf>
    <xf numFmtId="0" fontId="15" fillId="0" borderId="0" xfId="7549" applyFont="1" applyAlignment="1">
      <alignment horizontal="center" vertical="top"/>
    </xf>
    <xf numFmtId="0" fontId="15" fillId="0" borderId="0" xfId="7549" applyFont="1" applyAlignment="1">
      <alignment horizontal="center"/>
    </xf>
    <xf numFmtId="0" fontId="65" fillId="0" borderId="0" xfId="2" applyFont="1" applyAlignment="1">
      <alignment horizontal="left" vertical="center"/>
    </xf>
    <xf numFmtId="0" fontId="132" fillId="0" borderId="0" xfId="2" applyFont="1" applyAlignment="1">
      <alignment horizontal="left" vertical="center" wrapText="1"/>
    </xf>
    <xf numFmtId="0" fontId="65" fillId="0" borderId="0" xfId="2" applyFont="1" applyAlignment="1">
      <alignment horizontal="left" vertical="center" wrapText="1"/>
    </xf>
    <xf numFmtId="0" fontId="15" fillId="0" borderId="0" xfId="7542" applyFont="1" applyAlignment="1">
      <alignment horizontal="center"/>
    </xf>
    <xf numFmtId="0" fontId="15" fillId="0" borderId="0" xfId="7" applyFont="1" applyAlignment="1">
      <alignment horizontal="center"/>
    </xf>
    <xf numFmtId="0" fontId="44" fillId="0" borderId="0" xfId="7" applyFont="1" applyAlignment="1">
      <alignment horizontal="center"/>
    </xf>
    <xf numFmtId="0" fontId="45" fillId="0" borderId="0" xfId="7" applyFont="1" applyAlignment="1">
      <alignment horizontal="center"/>
    </xf>
    <xf numFmtId="0" fontId="44" fillId="0" borderId="0" xfId="7" applyFont="1" applyAlignment="1">
      <alignment horizontal="center" wrapText="1"/>
    </xf>
    <xf numFmtId="0" fontId="30" fillId="0" borderId="7" xfId="7" applyFont="1" applyBorder="1" applyAlignment="1">
      <alignment horizontal="center"/>
    </xf>
    <xf numFmtId="0" fontId="20" fillId="0" borderId="1" xfId="7" quotePrefix="1" applyFont="1" applyBorder="1" applyAlignment="1">
      <alignment horizontal="center" vertical="center" wrapText="1"/>
    </xf>
    <xf numFmtId="0" fontId="20" fillId="0" borderId="10" xfId="7" quotePrefix="1" applyFont="1" applyBorder="1" applyAlignment="1">
      <alignment horizontal="center" vertical="center" wrapText="1"/>
    </xf>
    <xf numFmtId="0" fontId="20" fillId="0" borderId="3" xfId="7" quotePrefix="1" applyFont="1" applyBorder="1" applyAlignment="1">
      <alignment horizontal="center" vertical="center" wrapText="1"/>
    </xf>
    <xf numFmtId="0" fontId="15" fillId="0" borderId="5" xfId="7" applyFont="1" applyBorder="1" applyAlignment="1">
      <alignment horizontal="center"/>
    </xf>
    <xf numFmtId="0" fontId="15" fillId="0" borderId="6" xfId="7" applyFont="1" applyBorder="1" applyAlignment="1">
      <alignment horizontal="center"/>
    </xf>
    <xf numFmtId="0" fontId="15" fillId="0" borderId="0" xfId="7" applyFont="1" applyAlignment="1">
      <alignment horizontal="center" vertical="top"/>
    </xf>
    <xf numFmtId="0" fontId="15" fillId="0" borderId="0" xfId="7" applyFont="1" applyAlignment="1">
      <alignment horizontal="center" vertical="center"/>
    </xf>
    <xf numFmtId="0" fontId="20" fillId="0" borderId="0" xfId="7" applyAlignment="1">
      <alignment horizontal="center"/>
    </xf>
    <xf numFmtId="0" fontId="15" fillId="0" borderId="2" xfId="7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/>
    </xf>
    <xf numFmtId="0" fontId="20" fillId="0" borderId="10" xfId="7" applyFont="1" applyBorder="1" applyAlignment="1">
      <alignment horizontal="center" vertical="center"/>
    </xf>
    <xf numFmtId="0" fontId="20" fillId="0" borderId="3" xfId="7" applyFont="1" applyBorder="1" applyAlignment="1">
      <alignment horizontal="center" vertical="center"/>
    </xf>
    <xf numFmtId="0" fontId="15" fillId="0" borderId="0" xfId="7542" applyFont="1" applyAlignment="1">
      <alignment horizontal="center" vertical="top" wrapText="1"/>
    </xf>
    <xf numFmtId="0" fontId="15" fillId="0" borderId="1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9" xfId="7" applyFont="1" applyBorder="1" applyAlignment="1">
      <alignment horizontal="center" vertical="center"/>
    </xf>
    <xf numFmtId="0" fontId="16" fillId="0" borderId="0" xfId="7" applyFont="1" applyAlignment="1">
      <alignment horizontal="center"/>
    </xf>
    <xf numFmtId="0" fontId="19" fillId="0" borderId="0" xfId="7" applyFont="1" applyAlignment="1">
      <alignment horizontal="center"/>
    </xf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15" fillId="0" borderId="9" xfId="7" applyFont="1" applyBorder="1" applyAlignment="1">
      <alignment horizontal="center"/>
    </xf>
    <xf numFmtId="0" fontId="27" fillId="0" borderId="0" xfId="7" applyFont="1" applyAlignment="1">
      <alignment horizontal="right"/>
    </xf>
    <xf numFmtId="0" fontId="18" fillId="0" borderId="0" xfId="0" applyFont="1" applyAlignment="1">
      <alignment horizontal="center" wrapText="1"/>
    </xf>
    <xf numFmtId="0" fontId="30" fillId="0" borderId="7" xfId="0" applyFont="1" applyBorder="1" applyAlignment="1">
      <alignment horizontal="right" vertical="center"/>
    </xf>
    <xf numFmtId="0" fontId="15" fillId="0" borderId="5" xfId="7" applyFont="1" applyBorder="1" applyAlignment="1">
      <alignment horizontal="center" vertical="center" wrapText="1"/>
    </xf>
    <xf numFmtId="0" fontId="15" fillId="0" borderId="9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30" fillId="0" borderId="7" xfId="0" applyFont="1" applyBorder="1" applyAlignment="1">
      <alignment horizontal="right"/>
    </xf>
    <xf numFmtId="0" fontId="15" fillId="2" borderId="2" xfId="7" applyFont="1" applyFill="1" applyBorder="1" applyAlignment="1">
      <alignment horizontal="center" vertical="center" wrapText="1"/>
    </xf>
    <xf numFmtId="0" fontId="15" fillId="2" borderId="2" xfId="7" applyFont="1" applyFill="1" applyBorder="1" applyAlignment="1">
      <alignment horizontal="center" vertical="center"/>
    </xf>
    <xf numFmtId="0" fontId="15" fillId="0" borderId="0" xfId="7543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0" fillId="0" borderId="0" xfId="7" applyFont="1"/>
    <xf numFmtId="0" fontId="15" fillId="0" borderId="0" xfId="7" applyFont="1" applyBorder="1" applyAlignment="1">
      <alignment horizontal="left"/>
    </xf>
    <xf numFmtId="0" fontId="20" fillId="0" borderId="0" xfId="0" applyFont="1"/>
    <xf numFmtId="0" fontId="74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9" fontId="20" fillId="0" borderId="2" xfId="6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5" fillId="0" borderId="0" xfId="5" applyFont="1" applyAlignment="1">
      <alignment horizontal="center" vertical="top" wrapText="1"/>
    </xf>
    <xf numFmtId="0" fontId="15" fillId="0" borderId="0" xfId="5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/>
    </xf>
    <xf numFmtId="0" fontId="30" fillId="0" borderId="7" xfId="0" applyFont="1" applyBorder="1" applyAlignment="1">
      <alignment horizontal="left"/>
    </xf>
    <xf numFmtId="0" fontId="74" fillId="0" borderId="12" xfId="7" applyFont="1" applyBorder="1" applyAlignment="1">
      <alignment horizontal="center" vertical="center" wrapText="1"/>
    </xf>
    <xf numFmtId="0" fontId="74" fillId="0" borderId="13" xfId="7" applyFont="1" applyBorder="1" applyAlignment="1">
      <alignment horizontal="center" vertical="center" wrapText="1"/>
    </xf>
    <xf numFmtId="0" fontId="74" fillId="0" borderId="11" xfId="7" applyFont="1" applyBorder="1" applyAlignment="1">
      <alignment horizontal="center" vertical="center" wrapText="1"/>
    </xf>
    <xf numFmtId="0" fontId="74" fillId="0" borderId="0" xfId="7" applyFont="1" applyBorder="1" applyAlignment="1">
      <alignment horizontal="center" vertical="center" wrapText="1"/>
    </xf>
    <xf numFmtId="0" fontId="74" fillId="0" borderId="8" xfId="7" applyFont="1" applyBorder="1" applyAlignment="1">
      <alignment horizontal="center" vertical="center" wrapText="1"/>
    </xf>
    <xf numFmtId="0" fontId="74" fillId="0" borderId="7" xfId="7" applyFont="1" applyBorder="1" applyAlignment="1">
      <alignment horizontal="center" vertical="center" wrapText="1"/>
    </xf>
    <xf numFmtId="0" fontId="47" fillId="0" borderId="2" xfId="7" applyFont="1" applyBorder="1" applyAlignment="1">
      <alignment horizontal="center" vertical="center" wrapText="1"/>
    </xf>
    <xf numFmtId="0" fontId="47" fillId="0" borderId="5" xfId="7" applyFont="1" applyBorder="1" applyAlignment="1">
      <alignment horizontal="center" vertical="center" wrapText="1"/>
    </xf>
    <xf numFmtId="0" fontId="47" fillId="0" borderId="9" xfId="7" applyFont="1" applyBorder="1" applyAlignment="1">
      <alignment horizontal="center" vertical="center" wrapText="1"/>
    </xf>
    <xf numFmtId="0" fontId="47" fillId="0" borderId="6" xfId="7" applyFont="1" applyBorder="1" applyAlignment="1">
      <alignment horizontal="center" vertical="center" wrapText="1"/>
    </xf>
    <xf numFmtId="0" fontId="47" fillId="0" borderId="1" xfId="7" applyFont="1" applyBorder="1" applyAlignment="1">
      <alignment horizontal="center" vertical="center" wrapText="1"/>
    </xf>
    <xf numFmtId="0" fontId="47" fillId="0" borderId="3" xfId="7" applyFont="1" applyBorder="1" applyAlignment="1">
      <alignment horizontal="center" vertical="center" wrapText="1"/>
    </xf>
    <xf numFmtId="0" fontId="28" fillId="0" borderId="1" xfId="7" applyFont="1" applyBorder="1" applyAlignment="1">
      <alignment horizontal="center" vertical="center" textRotation="90" wrapText="1"/>
    </xf>
    <xf numFmtId="0" fontId="28" fillId="0" borderId="10" xfId="7" quotePrefix="1" applyFont="1" applyBorder="1" applyAlignment="1">
      <alignment horizontal="center" vertical="center" textRotation="90" wrapText="1"/>
    </xf>
    <xf numFmtId="0" fontId="28" fillId="0" borderId="3" xfId="7" quotePrefix="1" applyFont="1" applyBorder="1" applyAlignment="1">
      <alignment horizontal="center" vertical="center" textRotation="90" wrapText="1"/>
    </xf>
    <xf numFmtId="0" fontId="15" fillId="0" borderId="0" xfId="7551" applyFont="1" applyAlignment="1">
      <alignment horizontal="center" vertical="top" wrapText="1"/>
    </xf>
    <xf numFmtId="0" fontId="19" fillId="0" borderId="0" xfId="7551" applyFont="1" applyAlignment="1">
      <alignment horizontal="center"/>
    </xf>
    <xf numFmtId="0" fontId="24" fillId="0" borderId="0" xfId="7551" applyFont="1" applyAlignment="1">
      <alignment horizontal="center"/>
    </xf>
    <xf numFmtId="0" fontId="18" fillId="0" borderId="0" xfId="7551" applyFont="1" applyAlignment="1">
      <alignment horizontal="center"/>
    </xf>
    <xf numFmtId="0" fontId="18" fillId="0" borderId="0" xfId="7551" applyFont="1" applyAlignment="1"/>
    <xf numFmtId="0" fontId="88" fillId="2" borderId="2" xfId="7551" quotePrefix="1" applyFont="1" applyFill="1" applyBorder="1" applyAlignment="1">
      <alignment horizontal="center" vertical="center" wrapText="1"/>
    </xf>
    <xf numFmtId="0" fontId="15" fillId="0" borderId="0" xfId="7551" applyFont="1" applyAlignment="1">
      <alignment horizontal="center" vertical="center"/>
    </xf>
    <xf numFmtId="0" fontId="88" fillId="0" borderId="2" xfId="7551" applyFont="1" applyBorder="1" applyAlignment="1">
      <alignment horizontal="left" vertical="center"/>
    </xf>
    <xf numFmtId="0" fontId="88" fillId="0" borderId="5" xfId="7551" applyFont="1" applyBorder="1" applyAlignment="1">
      <alignment horizontal="center" vertical="center"/>
    </xf>
    <xf numFmtId="0" fontId="88" fillId="0" borderId="6" xfId="7551" applyFont="1" applyBorder="1" applyAlignment="1">
      <alignment horizontal="center" vertical="center"/>
    </xf>
    <xf numFmtId="0" fontId="15" fillId="0" borderId="0" xfId="7552" applyFont="1" applyAlignment="1">
      <alignment horizontal="center" vertical="center"/>
    </xf>
    <xf numFmtId="0" fontId="30" fillId="0" borderId="7" xfId="7" applyFont="1" applyBorder="1" applyAlignment="1">
      <alignment horizontal="right"/>
    </xf>
    <xf numFmtId="0" fontId="15" fillId="0" borderId="0" xfId="7554" applyFont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15" fillId="0" borderId="0" xfId="14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6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30" fillId="2" borderId="7" xfId="7" applyFont="1" applyFill="1" applyBorder="1" applyAlignment="1">
      <alignment horizontal="right"/>
    </xf>
    <xf numFmtId="0" fontId="47" fillId="0" borderId="2" xfId="7" applyFont="1" applyBorder="1" applyAlignment="1">
      <alignment horizontal="center" vertical="center"/>
    </xf>
    <xf numFmtId="0" fontId="56" fillId="0" borderId="2" xfId="7" applyFont="1" applyBorder="1" applyAlignment="1">
      <alignment horizontal="center" vertical="center" wrapText="1"/>
    </xf>
    <xf numFmtId="0" fontId="56" fillId="2" borderId="5" xfId="7" applyFont="1" applyFill="1" applyBorder="1" applyAlignment="1">
      <alignment horizontal="center" vertical="center" wrapText="1"/>
    </xf>
    <xf numFmtId="0" fontId="56" fillId="2" borderId="9" xfId="7" applyFont="1" applyFill="1" applyBorder="1" applyAlignment="1">
      <alignment horizontal="center" vertical="center" wrapText="1"/>
    </xf>
    <xf numFmtId="0" fontId="56" fillId="2" borderId="6" xfId="7" applyFont="1" applyFill="1" applyBorder="1" applyAlignment="1">
      <alignment horizontal="center" vertical="center" wrapText="1"/>
    </xf>
    <xf numFmtId="0" fontId="30" fillId="2" borderId="7" xfId="7" applyFont="1" applyFill="1" applyBorder="1" applyAlignment="1">
      <alignment horizontal="center"/>
    </xf>
    <xf numFmtId="0" fontId="47" fillId="0" borderId="10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/>
    </xf>
    <xf numFmtId="0" fontId="77" fillId="0" borderId="12" xfId="8" applyFont="1" applyBorder="1" applyAlignment="1">
      <alignment horizontal="center" vertical="center" wrapText="1"/>
    </xf>
    <xf numFmtId="0" fontId="77" fillId="0" borderId="13" xfId="8" applyFont="1" applyBorder="1" applyAlignment="1">
      <alignment horizontal="center" vertical="center" wrapText="1"/>
    </xf>
    <xf numFmtId="0" fontId="77" fillId="0" borderId="14" xfId="8" applyFont="1" applyBorder="1" applyAlignment="1">
      <alignment horizontal="center" vertical="center" wrapText="1"/>
    </xf>
    <xf numFmtId="0" fontId="77" fillId="0" borderId="11" xfId="8" applyFont="1" applyBorder="1" applyAlignment="1">
      <alignment horizontal="center" vertical="center" wrapText="1"/>
    </xf>
    <xf numFmtId="0" fontId="77" fillId="0" borderId="0" xfId="8" applyFont="1" applyBorder="1" applyAlignment="1">
      <alignment horizontal="center" vertical="center" wrapText="1"/>
    </xf>
    <xf numFmtId="0" fontId="77" fillId="0" borderId="17" xfId="8" applyFont="1" applyBorder="1" applyAlignment="1">
      <alignment horizontal="center" vertical="center" wrapText="1"/>
    </xf>
    <xf numFmtId="0" fontId="77" fillId="0" borderId="8" xfId="8" applyFont="1" applyBorder="1" applyAlignment="1">
      <alignment horizontal="center" vertical="center" wrapText="1"/>
    </xf>
    <xf numFmtId="0" fontId="77" fillId="0" borderId="7" xfId="8" applyFont="1" applyBorder="1" applyAlignment="1">
      <alignment horizontal="center" vertical="center" wrapText="1"/>
    </xf>
    <xf numFmtId="0" fontId="77" fillId="0" borderId="15" xfId="8" applyFont="1" applyBorder="1" applyAlignment="1">
      <alignment horizontal="center" vertical="center" wrapText="1"/>
    </xf>
    <xf numFmtId="0" fontId="45" fillId="0" borderId="0" xfId="7" applyFont="1" applyAlignment="1">
      <alignment horizontal="center" vertical="center"/>
    </xf>
    <xf numFmtId="0" fontId="47" fillId="0" borderId="7" xfId="7" applyFont="1" applyBorder="1" applyAlignment="1">
      <alignment horizontal="right" vertical="center"/>
    </xf>
    <xf numFmtId="0" fontId="74" fillId="0" borderId="14" xfId="7" applyFont="1" applyBorder="1" applyAlignment="1">
      <alignment horizontal="center" vertical="center" wrapText="1"/>
    </xf>
    <xf numFmtId="0" fontId="74" fillId="0" borderId="17" xfId="7" applyFont="1" applyBorder="1" applyAlignment="1">
      <alignment horizontal="center" vertical="center" wrapText="1"/>
    </xf>
    <xf numFmtId="0" fontId="74" fillId="0" borderId="15" xfId="7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0" fillId="0" borderId="2" xfId="7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15" fillId="0" borderId="5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15" fillId="0" borderId="0" xfId="7547" applyFont="1" applyAlignment="1">
      <alignment horizontal="center" vertical="center"/>
    </xf>
    <xf numFmtId="0" fontId="20" fillId="0" borderId="0" xfId="7" applyAlignment="1">
      <alignment horizontal="left"/>
    </xf>
    <xf numFmtId="0" fontId="20" fillId="0" borderId="0" xfId="2" applyAlignment="1">
      <alignment horizontal="left"/>
    </xf>
    <xf numFmtId="0" fontId="16" fillId="0" borderId="0" xfId="7" applyFont="1" applyAlignment="1">
      <alignment horizontal="right"/>
    </xf>
    <xf numFmtId="0" fontId="17" fillId="0" borderId="0" xfId="2" applyFont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5" fillId="2" borderId="5" xfId="7" applyFont="1" applyFill="1" applyBorder="1" applyAlignment="1">
      <alignment horizontal="center" vertical="center"/>
    </xf>
    <xf numFmtId="0" fontId="15" fillId="2" borderId="6" xfId="7" applyFont="1" applyFill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top" wrapText="1"/>
    </xf>
    <xf numFmtId="0" fontId="72" fillId="0" borderId="2" xfId="7548" applyFont="1" applyBorder="1" applyAlignment="1">
      <alignment horizontal="center" vertical="center"/>
    </xf>
    <xf numFmtId="0" fontId="72" fillId="0" borderId="5" xfId="7548" applyFont="1" applyBorder="1" applyAlignment="1">
      <alignment horizontal="center" vertical="center"/>
    </xf>
    <xf numFmtId="0" fontId="71" fillId="0" borderId="0" xfId="7548" applyFont="1" applyAlignment="1">
      <alignment horizontal="center"/>
    </xf>
    <xf numFmtId="0" fontId="72" fillId="0" borderId="1" xfId="7548" applyFont="1" applyBorder="1" applyAlignment="1">
      <alignment horizontal="center" vertical="center" wrapText="1"/>
    </xf>
    <xf numFmtId="0" fontId="72" fillId="0" borderId="10" xfId="7548" applyFont="1" applyBorder="1" applyAlignment="1">
      <alignment horizontal="center" vertical="center" wrapText="1"/>
    </xf>
    <xf numFmtId="0" fontId="72" fillId="0" borderId="3" xfId="7548" applyFont="1" applyBorder="1" applyAlignment="1">
      <alignment horizontal="center" vertical="center" wrapText="1"/>
    </xf>
    <xf numFmtId="0" fontId="15" fillId="0" borderId="5" xfId="7548" applyFont="1" applyBorder="1" applyAlignment="1">
      <alignment horizontal="center"/>
    </xf>
    <xf numFmtId="0" fontId="15" fillId="0" borderId="9" xfId="7548" applyFont="1" applyBorder="1" applyAlignment="1">
      <alignment horizontal="center"/>
    </xf>
    <xf numFmtId="0" fontId="15" fillId="0" borderId="6" xfId="7548" applyFont="1" applyBorder="1" applyAlignment="1">
      <alignment horizontal="center"/>
    </xf>
    <xf numFmtId="0" fontId="44" fillId="0" borderId="0" xfId="7" applyFont="1" applyAlignment="1">
      <alignment horizontal="right"/>
    </xf>
    <xf numFmtId="0" fontId="47" fillId="0" borderId="0" xfId="7" applyFont="1" applyAlignment="1">
      <alignment horizontal="center"/>
    </xf>
    <xf numFmtId="0" fontId="15" fillId="0" borderId="0" xfId="7548" applyFont="1" applyAlignment="1">
      <alignment horizontal="center" vertical="center"/>
    </xf>
    <xf numFmtId="0" fontId="74" fillId="0" borderId="2" xfId="7" quotePrefix="1" applyFont="1" applyBorder="1" applyAlignment="1">
      <alignment horizontal="center" vertical="center" wrapText="1"/>
    </xf>
    <xf numFmtId="0" fontId="17" fillId="0" borderId="12" xfId="7" quotePrefix="1" applyFont="1" applyBorder="1" applyAlignment="1">
      <alignment horizontal="center" vertical="center" wrapText="1"/>
    </xf>
    <xf numFmtId="0" fontId="17" fillId="0" borderId="13" xfId="7" quotePrefix="1" applyFont="1" applyBorder="1" applyAlignment="1">
      <alignment horizontal="center" vertical="center" wrapText="1"/>
    </xf>
    <xf numFmtId="0" fontId="17" fillId="0" borderId="14" xfId="7" quotePrefix="1" applyFont="1" applyBorder="1" applyAlignment="1">
      <alignment horizontal="center" vertical="center" wrapText="1"/>
    </xf>
    <xf numFmtId="0" fontId="17" fillId="0" borderId="11" xfId="7" quotePrefix="1" applyFont="1" applyBorder="1" applyAlignment="1">
      <alignment horizontal="center" vertical="center" wrapText="1"/>
    </xf>
    <xf numFmtId="0" fontId="17" fillId="0" borderId="0" xfId="7" quotePrefix="1" applyFont="1" applyBorder="1" applyAlignment="1">
      <alignment horizontal="center" vertical="center" wrapText="1"/>
    </xf>
    <xf numFmtId="0" fontId="17" fillId="0" borderId="17" xfId="7" quotePrefix="1" applyFont="1" applyBorder="1" applyAlignment="1">
      <alignment horizontal="center" vertical="center" wrapText="1"/>
    </xf>
    <xf numFmtId="0" fontId="17" fillId="0" borderId="2" xfId="7" applyFont="1" applyBorder="1" applyAlignment="1">
      <alignment horizontal="center" vertical="center" wrapText="1"/>
    </xf>
    <xf numFmtId="0" fontId="17" fillId="0" borderId="2" xfId="7" quotePrefix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15" fillId="2" borderId="1" xfId="1" quotePrefix="1" applyFont="1" applyFill="1" applyBorder="1" applyAlignment="1">
      <alignment horizontal="center" vertical="center" wrapText="1"/>
    </xf>
    <xf numFmtId="0" fontId="15" fillId="2" borderId="3" xfId="1" quotePrefix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15" fillId="2" borderId="2" xfId="1" quotePrefix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68" fillId="0" borderId="0" xfId="1" applyFont="1" applyAlignment="1">
      <alignment horizontal="center"/>
    </xf>
    <xf numFmtId="0" fontId="28" fillId="0" borderId="0" xfId="7552" applyFont="1" applyAlignment="1">
      <alignment horizontal="center"/>
    </xf>
    <xf numFmtId="0" fontId="15" fillId="0" borderId="0" xfId="7552" applyFont="1" applyAlignment="1">
      <alignment horizontal="center"/>
    </xf>
    <xf numFmtId="0" fontId="30" fillId="0" borderId="0" xfId="7552" applyFont="1" applyAlignment="1">
      <alignment horizontal="right"/>
    </xf>
    <xf numFmtId="0" fontId="15" fillId="0" borderId="5" xfId="7" applyFont="1" applyBorder="1" applyAlignment="1">
      <alignment horizontal="left"/>
    </xf>
    <xf numFmtId="0" fontId="15" fillId="0" borderId="9" xfId="7" applyFont="1" applyBorder="1" applyAlignment="1">
      <alignment horizontal="left"/>
    </xf>
    <xf numFmtId="0" fontId="15" fillId="0" borderId="6" xfId="7" applyFont="1" applyBorder="1" applyAlignment="1">
      <alignment horizontal="left"/>
    </xf>
    <xf numFmtId="0" fontId="15" fillId="0" borderId="5" xfId="7552" applyFont="1" applyBorder="1" applyAlignment="1">
      <alignment horizontal="left"/>
    </xf>
    <xf numFmtId="0" fontId="15" fillId="0" borderId="9" xfId="7552" applyFont="1" applyBorder="1" applyAlignment="1">
      <alignment horizontal="left"/>
    </xf>
    <xf numFmtId="0" fontId="15" fillId="0" borderId="6" xfId="7552" applyFont="1" applyBorder="1" applyAlignment="1">
      <alignment horizontal="left"/>
    </xf>
    <xf numFmtId="0" fontId="15" fillId="2" borderId="1" xfId="7552" quotePrefix="1" applyFont="1" applyFill="1" applyBorder="1" applyAlignment="1">
      <alignment horizontal="center" vertical="center" wrapText="1"/>
    </xf>
    <xf numFmtId="0" fontId="15" fillId="2" borderId="3" xfId="7552" quotePrefix="1" applyFont="1" applyFill="1" applyBorder="1" applyAlignment="1">
      <alignment horizontal="center" vertical="center" wrapText="1"/>
    </xf>
    <xf numFmtId="0" fontId="15" fillId="2" borderId="2" xfId="7552" applyFont="1" applyFill="1" applyBorder="1" applyAlignment="1">
      <alignment horizontal="center" vertical="center" wrapText="1"/>
    </xf>
    <xf numFmtId="0" fontId="76" fillId="0" borderId="12" xfId="7" applyFont="1" applyBorder="1" applyAlignment="1">
      <alignment horizontal="center" vertical="center" wrapText="1"/>
    </xf>
    <xf numFmtId="0" fontId="76" fillId="0" borderId="13" xfId="7" applyFont="1" applyBorder="1" applyAlignment="1">
      <alignment horizontal="center" vertical="center" wrapText="1"/>
    </xf>
    <xf numFmtId="0" fontId="76" fillId="0" borderId="14" xfId="7" applyFont="1" applyBorder="1" applyAlignment="1">
      <alignment horizontal="center" vertical="center" wrapText="1"/>
    </xf>
    <xf numFmtId="0" fontId="76" fillId="0" borderId="11" xfId="7" applyFont="1" applyBorder="1" applyAlignment="1">
      <alignment horizontal="center" vertical="center" wrapText="1"/>
    </xf>
    <xf numFmtId="0" fontId="76" fillId="0" borderId="0" xfId="7" applyFont="1" applyBorder="1" applyAlignment="1">
      <alignment horizontal="center" vertical="center" wrapText="1"/>
    </xf>
    <xf numFmtId="0" fontId="76" fillId="0" borderId="17" xfId="7" applyFont="1" applyBorder="1" applyAlignment="1">
      <alignment horizontal="center" vertical="center" wrapText="1"/>
    </xf>
    <xf numFmtId="0" fontId="76" fillId="0" borderId="8" xfId="7" applyFont="1" applyBorder="1" applyAlignment="1">
      <alignment horizontal="center" vertical="center" wrapText="1"/>
    </xf>
    <xf numFmtId="0" fontId="76" fillId="0" borderId="7" xfId="7" applyFont="1" applyBorder="1" applyAlignment="1">
      <alignment horizontal="center" vertical="center" wrapText="1"/>
    </xf>
    <xf numFmtId="0" fontId="76" fillId="0" borderId="15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top"/>
    </xf>
    <xf numFmtId="0" fontId="15" fillId="0" borderId="7" xfId="7" applyFont="1" applyBorder="1" applyAlignment="1">
      <alignment horizontal="left"/>
    </xf>
    <xf numFmtId="0" fontId="60" fillId="0" borderId="1" xfId="7" applyFont="1" applyBorder="1" applyAlignment="1">
      <alignment horizontal="center" vertical="center" wrapText="1"/>
    </xf>
    <xf numFmtId="0" fontId="60" fillId="0" borderId="10" xfId="7" applyFont="1" applyBorder="1" applyAlignment="1">
      <alignment horizontal="center" vertical="center" wrapText="1"/>
    </xf>
    <xf numFmtId="0" fontId="60" fillId="0" borderId="3" xfId="7" applyFont="1" applyBorder="1" applyAlignment="1">
      <alignment horizontal="center" vertical="center" wrapText="1"/>
    </xf>
    <xf numFmtId="0" fontId="60" fillId="0" borderId="12" xfId="7" applyFont="1" applyBorder="1" applyAlignment="1">
      <alignment horizontal="center" vertical="center" wrapText="1"/>
    </xf>
    <xf numFmtId="0" fontId="60" fillId="0" borderId="13" xfId="7" applyFont="1" applyBorder="1" applyAlignment="1">
      <alignment horizontal="center" vertical="center" wrapText="1"/>
    </xf>
    <xf numFmtId="0" fontId="60" fillId="0" borderId="14" xfId="7" applyFont="1" applyBorder="1" applyAlignment="1">
      <alignment horizontal="center" vertical="center" wrapText="1"/>
    </xf>
    <xf numFmtId="0" fontId="60" fillId="0" borderId="11" xfId="7" applyFont="1" applyBorder="1" applyAlignment="1">
      <alignment horizontal="center" vertical="center" wrapText="1"/>
    </xf>
    <xf numFmtId="0" fontId="60" fillId="0" borderId="0" xfId="7" applyFont="1" applyBorder="1" applyAlignment="1">
      <alignment horizontal="center" vertical="center" wrapText="1"/>
    </xf>
    <xf numFmtId="0" fontId="60" fillId="0" borderId="17" xfId="7" applyFont="1" applyBorder="1" applyAlignment="1">
      <alignment horizontal="center" vertical="center" wrapText="1"/>
    </xf>
    <xf numFmtId="0" fontId="60" fillId="0" borderId="2" xfId="7" applyFont="1" applyBorder="1" applyAlignment="1">
      <alignment horizontal="center" vertical="center" wrapText="1"/>
    </xf>
    <xf numFmtId="0" fontId="15" fillId="0" borderId="0" xfId="7" applyFont="1" applyAlignment="1">
      <alignment horizontal="center" vertical="top" wrapText="1"/>
    </xf>
    <xf numFmtId="0" fontId="67" fillId="0" borderId="0" xfId="7" applyFont="1" applyBorder="1" applyAlignment="1">
      <alignment horizontal="left" vertical="center" wrapText="1"/>
    </xf>
    <xf numFmtId="0" fontId="91" fillId="0" borderId="0" xfId="7552" applyFont="1" applyAlignment="1">
      <alignment horizontal="center" vertical="center"/>
    </xf>
    <xf numFmtId="0" fontId="44" fillId="0" borderId="0" xfId="7" applyFont="1" applyAlignment="1">
      <alignment horizontal="center" vertical="center"/>
    </xf>
    <xf numFmtId="0" fontId="62" fillId="0" borderId="0" xfId="7" applyFont="1" applyAlignment="1">
      <alignment horizontal="right" vertical="center"/>
    </xf>
    <xf numFmtId="0" fontId="63" fillId="0" borderId="0" xfId="7" applyFont="1" applyAlignment="1">
      <alignment horizontal="center" vertical="center"/>
    </xf>
    <xf numFmtId="0" fontId="63" fillId="0" borderId="0" xfId="7" applyFont="1" applyBorder="1" applyAlignment="1">
      <alignment horizontal="center" vertical="center"/>
    </xf>
    <xf numFmtId="0" fontId="65" fillId="0" borderId="1" xfId="7" applyFont="1" applyBorder="1" applyAlignment="1">
      <alignment horizontal="center" vertical="center" textRotation="90" wrapText="1"/>
    </xf>
    <xf numFmtId="0" fontId="65" fillId="0" borderId="10" xfId="7" applyFont="1" applyBorder="1" applyAlignment="1">
      <alignment horizontal="center" vertical="center" textRotation="90" wrapText="1"/>
    </xf>
    <xf numFmtId="0" fontId="65" fillId="0" borderId="3" xfId="7" applyFont="1" applyBorder="1" applyAlignment="1">
      <alignment horizontal="center" vertical="center" textRotation="90" wrapText="1"/>
    </xf>
    <xf numFmtId="0" fontId="91" fillId="0" borderId="0" xfId="7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15" fillId="0" borderId="0" xfId="13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0" fillId="3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5" fillId="2" borderId="12" xfId="0" applyFont="1" applyFill="1" applyBorder="1" applyAlignment="1">
      <alignment horizontal="center" vertical="center" wrapText="1"/>
    </xf>
    <xf numFmtId="0" fontId="75" fillId="2" borderId="13" xfId="0" applyFont="1" applyFill="1" applyBorder="1" applyAlignment="1">
      <alignment horizontal="center" vertical="center" wrapText="1"/>
    </xf>
    <xf numFmtId="0" fontId="75" fillId="2" borderId="14" xfId="0" applyFont="1" applyFill="1" applyBorder="1" applyAlignment="1">
      <alignment horizontal="center" vertical="center" wrapText="1"/>
    </xf>
    <xf numFmtId="0" fontId="75" fillId="2" borderId="11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 wrapText="1"/>
    </xf>
    <xf numFmtId="0" fontId="75" fillId="2" borderId="8" xfId="0" applyFont="1" applyFill="1" applyBorder="1" applyAlignment="1">
      <alignment horizontal="center" vertical="center" wrapText="1"/>
    </xf>
    <xf numFmtId="0" fontId="75" fillId="2" borderId="7" xfId="0" applyFont="1" applyFill="1" applyBorder="1" applyAlignment="1">
      <alignment horizontal="center" vertical="center" wrapText="1"/>
    </xf>
    <xf numFmtId="0" fontId="75" fillId="2" borderId="1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15" fillId="0" borderId="0" xfId="12" applyFont="1" applyAlignment="1">
      <alignment horizontal="center" vertical="center"/>
    </xf>
    <xf numFmtId="0" fontId="28" fillId="0" borderId="0" xfId="7" applyFont="1" applyBorder="1" applyAlignment="1">
      <alignment horizontal="left" vertical="center" wrapText="1"/>
    </xf>
    <xf numFmtId="0" fontId="93" fillId="0" borderId="0" xfId="12" applyFont="1" applyAlignment="1">
      <alignment horizontal="center"/>
    </xf>
    <xf numFmtId="0" fontId="35" fillId="0" borderId="1" xfId="12" applyFont="1" applyBorder="1" applyAlignment="1">
      <alignment horizontal="center" vertical="center" wrapText="1"/>
    </xf>
    <xf numFmtId="0" fontId="35" fillId="0" borderId="3" xfId="12" applyFont="1" applyBorder="1" applyAlignment="1">
      <alignment horizontal="center" vertical="center" wrapText="1"/>
    </xf>
    <xf numFmtId="0" fontId="35" fillId="0" borderId="2" xfId="12" applyFont="1" applyBorder="1" applyAlignment="1">
      <alignment horizontal="center" vertical="center" wrapText="1"/>
    </xf>
    <xf numFmtId="0" fontId="35" fillId="0" borderId="5" xfId="12" applyFont="1" applyBorder="1" applyAlignment="1">
      <alignment horizontal="center" vertical="center" wrapText="1"/>
    </xf>
    <xf numFmtId="0" fontId="35" fillId="0" borderId="9" xfId="12" applyFont="1" applyBorder="1" applyAlignment="1">
      <alignment horizontal="center" vertical="center" wrapText="1"/>
    </xf>
    <xf numFmtId="0" fontId="35" fillId="0" borderId="6" xfId="12" applyFont="1" applyBorder="1" applyAlignment="1">
      <alignment horizontal="center" vertical="center" wrapText="1"/>
    </xf>
    <xf numFmtId="0" fontId="35" fillId="0" borderId="14" xfId="12" applyFont="1" applyBorder="1" applyAlignment="1">
      <alignment horizontal="center" vertical="center" wrapText="1"/>
    </xf>
    <xf numFmtId="0" fontId="31" fillId="0" borderId="2" xfId="12" applyFont="1" applyBorder="1" applyAlignment="1">
      <alignment horizontal="center" vertical="center" wrapText="1"/>
    </xf>
    <xf numFmtId="0" fontId="92" fillId="0" borderId="0" xfId="11" applyFont="1" applyAlignment="1">
      <alignment horizontal="center"/>
    </xf>
    <xf numFmtId="0" fontId="56" fillId="0" borderId="5" xfId="11" applyFont="1" applyBorder="1" applyAlignment="1">
      <alignment horizontal="center"/>
    </xf>
    <xf numFmtId="0" fontId="56" fillId="0" borderId="6" xfId="1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34" fillId="0" borderId="2" xfId="7543" applyFont="1" applyBorder="1" applyAlignment="1">
      <alignment horizontal="center" vertical="center" wrapText="1"/>
    </xf>
    <xf numFmtId="0" fontId="34" fillId="0" borderId="1" xfId="7543" applyFont="1" applyBorder="1" applyAlignment="1">
      <alignment horizontal="center" vertical="center" wrapText="1"/>
    </xf>
    <xf numFmtId="0" fontId="34" fillId="0" borderId="3" xfId="7543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5" fillId="0" borderId="2" xfId="11" applyFont="1" applyBorder="1" applyAlignment="1">
      <alignment horizontal="center" vertical="center" wrapText="1"/>
    </xf>
    <xf numFmtId="0" fontId="35" fillId="0" borderId="5" xfId="11" applyFont="1" applyBorder="1" applyAlignment="1">
      <alignment horizontal="center" vertical="center" wrapText="1"/>
    </xf>
    <xf numFmtId="0" fontId="35" fillId="0" borderId="9" xfId="11" applyFont="1" applyBorder="1" applyAlignment="1">
      <alignment horizontal="center" vertical="center" wrapText="1"/>
    </xf>
    <xf numFmtId="0" fontId="31" fillId="0" borderId="5" xfId="11" applyFont="1" applyBorder="1" applyAlignment="1">
      <alignment horizontal="center" vertical="center" wrapText="1"/>
    </xf>
    <xf numFmtId="0" fontId="31" fillId="0" borderId="9" xfId="11" applyFont="1" applyBorder="1" applyAlignment="1">
      <alignment horizontal="center" vertical="center" wrapText="1"/>
    </xf>
    <xf numFmtId="0" fontId="33" fillId="0" borderId="1" xfId="11" applyFont="1" applyBorder="1" applyAlignment="1">
      <alignment horizontal="center" vertical="center" wrapText="1"/>
    </xf>
    <xf numFmtId="0" fontId="33" fillId="0" borderId="3" xfId="11" applyFont="1" applyBorder="1" applyAlignment="1">
      <alignment horizontal="center" vertical="center" wrapText="1"/>
    </xf>
    <xf numFmtId="0" fontId="33" fillId="0" borderId="5" xfId="11" applyFont="1" applyBorder="1" applyAlignment="1">
      <alignment horizontal="center" vertical="center" wrapText="1"/>
    </xf>
    <xf numFmtId="0" fontId="33" fillId="0" borderId="9" xfId="11" applyFont="1" applyBorder="1" applyAlignment="1">
      <alignment horizontal="center" vertical="center" wrapText="1"/>
    </xf>
    <xf numFmtId="0" fontId="33" fillId="0" borderId="6" xfId="11" applyFont="1" applyBorder="1" applyAlignment="1">
      <alignment horizontal="center" vertical="center" wrapText="1"/>
    </xf>
    <xf numFmtId="0" fontId="104" fillId="0" borderId="12" xfId="11" applyFont="1" applyBorder="1" applyAlignment="1">
      <alignment horizontal="center" vertical="center"/>
    </xf>
    <xf numFmtId="0" fontId="104" fillId="0" borderId="13" xfId="11" applyFont="1" applyBorder="1" applyAlignment="1">
      <alignment horizontal="center" vertical="center"/>
    </xf>
    <xf numFmtId="0" fontId="104" fillId="0" borderId="14" xfId="11" applyFont="1" applyBorder="1" applyAlignment="1">
      <alignment horizontal="center" vertical="center"/>
    </xf>
    <xf numFmtId="0" fontId="104" fillId="0" borderId="11" xfId="11" applyFont="1" applyBorder="1" applyAlignment="1">
      <alignment horizontal="center" vertical="center"/>
    </xf>
    <xf numFmtId="0" fontId="104" fillId="0" borderId="0" xfId="11" applyFont="1" applyBorder="1" applyAlignment="1">
      <alignment horizontal="center" vertical="center"/>
    </xf>
    <xf numFmtId="0" fontId="104" fillId="0" borderId="17" xfId="11" applyFont="1" applyBorder="1" applyAlignment="1">
      <alignment horizontal="center" vertical="center"/>
    </xf>
    <xf numFmtId="0" fontId="104" fillId="0" borderId="8" xfId="11" applyFont="1" applyBorder="1" applyAlignment="1">
      <alignment horizontal="center" vertical="center"/>
    </xf>
    <xf numFmtId="0" fontId="104" fillId="0" borderId="7" xfId="11" applyFont="1" applyBorder="1" applyAlignment="1">
      <alignment horizontal="center" vertical="center"/>
    </xf>
    <xf numFmtId="0" fontId="104" fillId="0" borderId="15" xfId="11" applyFont="1" applyBorder="1" applyAlignment="1">
      <alignment horizontal="center" vertical="center"/>
    </xf>
    <xf numFmtId="0" fontId="33" fillId="0" borderId="5" xfId="7543" applyFont="1" applyBorder="1" applyAlignment="1">
      <alignment horizontal="center" vertical="center" wrapText="1"/>
    </xf>
    <xf numFmtId="0" fontId="33" fillId="0" borderId="9" xfId="7543" applyFont="1" applyBorder="1" applyAlignment="1">
      <alignment horizontal="center" vertical="center" wrapText="1"/>
    </xf>
    <xf numFmtId="0" fontId="33" fillId="0" borderId="6" xfId="7543" applyFont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33" fillId="0" borderId="2" xfId="7543" applyFont="1" applyBorder="1" applyAlignment="1">
      <alignment horizontal="center" vertical="center" wrapText="1"/>
    </xf>
    <xf numFmtId="0" fontId="35" fillId="0" borderId="2" xfId="7543" applyFont="1" applyBorder="1" applyAlignment="1">
      <alignment horizontal="center" vertical="center" wrapText="1"/>
    </xf>
    <xf numFmtId="0" fontId="35" fillId="0" borderId="1" xfId="7543" applyFont="1" applyBorder="1" applyAlignment="1">
      <alignment horizontal="center" vertical="center" wrapText="1"/>
    </xf>
    <xf numFmtId="0" fontId="35" fillId="0" borderId="10" xfId="7543" applyFont="1" applyBorder="1" applyAlignment="1">
      <alignment horizontal="center" vertical="center" wrapText="1"/>
    </xf>
    <xf numFmtId="0" fontId="35" fillId="0" borderId="3" xfId="7543" applyFont="1" applyBorder="1" applyAlignment="1">
      <alignment horizontal="center" vertical="center" wrapText="1"/>
    </xf>
    <xf numFmtId="0" fontId="35" fillId="0" borderId="12" xfId="7543" applyFont="1" applyBorder="1" applyAlignment="1">
      <alignment horizontal="center" vertical="center" wrapText="1"/>
    </xf>
    <xf numFmtId="0" fontId="35" fillId="0" borderId="14" xfId="7543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0" xfId="0" quotePrefix="1" applyFont="1" applyBorder="1" applyAlignment="1">
      <alignment horizontal="center" vertical="center" wrapText="1"/>
    </xf>
    <xf numFmtId="0" fontId="20" fillId="0" borderId="3" xfId="0" quotePrefix="1" applyFont="1" applyBorder="1" applyAlignment="1">
      <alignment horizontal="center" vertical="center" wrapText="1"/>
    </xf>
    <xf numFmtId="0" fontId="35" fillId="0" borderId="11" xfId="7543" applyFont="1" applyBorder="1" applyAlignment="1">
      <alignment horizontal="center" vertical="center" wrapText="1"/>
    </xf>
    <xf numFmtId="0" fontId="35" fillId="0" borderId="17" xfId="7543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3" fillId="0" borderId="1" xfId="7543" applyFont="1" applyBorder="1" applyAlignment="1">
      <alignment horizontal="center" vertical="center"/>
    </xf>
    <xf numFmtId="0" fontId="33" fillId="0" borderId="10" xfId="7543" applyFont="1" applyBorder="1" applyAlignment="1">
      <alignment horizontal="center" vertical="center"/>
    </xf>
    <xf numFmtId="0" fontId="33" fillId="0" borderId="3" xfId="7543" applyFont="1" applyBorder="1" applyAlignment="1">
      <alignment horizontal="center" vertical="center"/>
    </xf>
    <xf numFmtId="0" fontId="30" fillId="0" borderId="7" xfId="3" applyFont="1" applyBorder="1" applyAlignment="1">
      <alignment horizontal="right"/>
    </xf>
    <xf numFmtId="0" fontId="30" fillId="0" borderId="1" xfId="3" applyFont="1" applyBorder="1" applyAlignment="1">
      <alignment horizontal="center" vertical="top" wrapText="1"/>
    </xf>
    <xf numFmtId="0" fontId="30" fillId="0" borderId="3" xfId="3" applyFont="1" applyBorder="1" applyAlignment="1">
      <alignment horizontal="center" vertical="top" wrapText="1"/>
    </xf>
    <xf numFmtId="0" fontId="30" fillId="0" borderId="5" xfId="3" applyFont="1" applyBorder="1" applyAlignment="1">
      <alignment horizontal="center" vertical="top"/>
    </xf>
    <xf numFmtId="0" fontId="30" fillId="0" borderId="9" xfId="3" applyFont="1" applyBorder="1" applyAlignment="1">
      <alignment horizontal="center" vertical="top"/>
    </xf>
    <xf numFmtId="0" fontId="30" fillId="0" borderId="6" xfId="3" applyFont="1" applyBorder="1" applyAlignment="1">
      <alignment horizontal="center" vertical="top"/>
    </xf>
    <xf numFmtId="0" fontId="30" fillId="0" borderId="12" xfId="3" applyFont="1" applyBorder="1" applyAlignment="1">
      <alignment horizontal="center" vertical="top" wrapText="1"/>
    </xf>
    <xf numFmtId="0" fontId="30" fillId="0" borderId="13" xfId="3" applyFont="1" applyBorder="1" applyAlignment="1">
      <alignment horizontal="center" vertical="top" wrapText="1"/>
    </xf>
    <xf numFmtId="0" fontId="30" fillId="0" borderId="14" xfId="3" applyFont="1" applyBorder="1" applyAlignment="1">
      <alignment horizontal="center" vertical="top" wrapText="1"/>
    </xf>
    <xf numFmtId="0" fontId="30" fillId="0" borderId="8" xfId="3" applyFont="1" applyBorder="1" applyAlignment="1">
      <alignment horizontal="center" vertical="top" wrapText="1"/>
    </xf>
    <xf numFmtId="0" fontId="30" fillId="0" borderId="7" xfId="3" applyFont="1" applyBorder="1" applyAlignment="1">
      <alignment horizontal="center" vertical="top" wrapText="1"/>
    </xf>
    <xf numFmtId="0" fontId="30" fillId="0" borderId="15" xfId="3" applyFont="1" applyBorder="1" applyAlignment="1">
      <alignment horizontal="center" vertical="top" wrapText="1"/>
    </xf>
    <xf numFmtId="0" fontId="30" fillId="0" borderId="5" xfId="3" applyFont="1" applyBorder="1" applyAlignment="1">
      <alignment horizontal="center" vertical="top" wrapText="1"/>
    </xf>
    <xf numFmtId="0" fontId="30" fillId="0" borderId="9" xfId="3" applyFont="1" applyBorder="1" applyAlignment="1">
      <alignment horizontal="center" vertical="top" wrapText="1"/>
    </xf>
    <xf numFmtId="0" fontId="30" fillId="0" borderId="6" xfId="3" applyFont="1" applyBorder="1" applyAlignment="1">
      <alignment horizontal="center" vertical="top" wrapText="1"/>
    </xf>
    <xf numFmtId="0" fontId="16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5" fillId="0" borderId="0" xfId="3" applyFont="1" applyAlignment="1">
      <alignment horizontal="left"/>
    </xf>
    <xf numFmtId="0" fontId="15" fillId="0" borderId="0" xfId="7556" applyFont="1" applyAlignment="1">
      <alignment horizontal="center" vertical="center"/>
    </xf>
    <xf numFmtId="0" fontId="19" fillId="0" borderId="0" xfId="3" applyFont="1" applyAlignment="1">
      <alignment horizontal="center" vertical="top" wrapText="1"/>
    </xf>
    <xf numFmtId="0" fontId="21" fillId="0" borderId="5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left" vertical="center" wrapText="1"/>
    </xf>
    <xf numFmtId="0" fontId="21" fillId="0" borderId="6" xfId="3" applyFont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20" fillId="0" borderId="0" xfId="2" applyFont="1"/>
    <xf numFmtId="0" fontId="15" fillId="0" borderId="2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30" fillId="0" borderId="0" xfId="2" applyFont="1" applyBorder="1" applyAlignment="1">
      <alignment horizontal="right"/>
    </xf>
    <xf numFmtId="0" fontId="18" fillId="0" borderId="0" xfId="2" applyFont="1" applyAlignment="1">
      <alignment horizontal="center" wrapText="1"/>
    </xf>
    <xf numFmtId="0" fontId="108" fillId="0" borderId="5" xfId="0" applyFont="1" applyBorder="1" applyAlignment="1">
      <alignment horizontal="center" vertical="center"/>
    </xf>
    <xf numFmtId="0" fontId="108" fillId="0" borderId="6" xfId="0" applyFont="1" applyBorder="1" applyAlignment="1">
      <alignment horizontal="center" vertical="center"/>
    </xf>
    <xf numFmtId="0" fontId="106" fillId="0" borderId="0" xfId="2" applyFont="1" applyAlignment="1">
      <alignment horizontal="center" wrapText="1"/>
    </xf>
    <xf numFmtId="0" fontId="108" fillId="0" borderId="2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87" fillId="0" borderId="7" xfId="0" applyFont="1" applyBorder="1" applyAlignment="1">
      <alignment horizontal="right" vertical="center" wrapText="1"/>
    </xf>
    <xf numFmtId="0" fontId="139" fillId="0" borderId="0" xfId="0" applyFont="1" applyAlignment="1">
      <alignment horizontal="center"/>
    </xf>
    <xf numFmtId="0" fontId="137" fillId="0" borderId="0" xfId="0" applyFont="1" applyBorder="1" applyAlignment="1">
      <alignment horizontal="center" vertical="center" wrapText="1"/>
    </xf>
    <xf numFmtId="0" fontId="14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5" fillId="0" borderId="0" xfId="15" applyAlignment="1" applyProtection="1"/>
    <xf numFmtId="0" fontId="35" fillId="0" borderId="5" xfId="11" applyFont="1" applyBorder="1" applyAlignment="1">
      <alignment vertical="center" wrapText="1"/>
    </xf>
    <xf numFmtId="0" fontId="35" fillId="0" borderId="9" xfId="11" applyFont="1" applyBorder="1" applyAlignment="1">
      <alignment vertical="center" wrapText="1"/>
    </xf>
    <xf numFmtId="0" fontId="11" fillId="0" borderId="0" xfId="11" applyAlignment="1">
      <alignment horizontal="center"/>
    </xf>
    <xf numFmtId="0" fontId="1" fillId="0" borderId="0" xfId="11" applyFont="1"/>
    <xf numFmtId="0" fontId="1" fillId="0" borderId="0" xfId="11" quotePrefix="1" applyFont="1"/>
    <xf numFmtId="2" fontId="11" fillId="0" borderId="0" xfId="11" applyNumberFormat="1" applyAlignment="1">
      <alignment horizontal="center"/>
    </xf>
    <xf numFmtId="2" fontId="11" fillId="0" borderId="0" xfId="11" applyNumberFormat="1"/>
    <xf numFmtId="0" fontId="1" fillId="0" borderId="0" xfId="11" applyFont="1" applyAlignment="1">
      <alignment horizontal="center"/>
    </xf>
  </cellXfs>
  <cellStyles count="7557">
    <cellStyle name="20% - Accent1 10" xfId="418" xr:uid="{00000000-0005-0000-0000-000000000000}"/>
    <cellStyle name="20% - Accent1 10 2" xfId="562" xr:uid="{00000000-0005-0000-0000-000001000000}"/>
    <cellStyle name="20% - Accent1 11" xfId="466" xr:uid="{00000000-0005-0000-0000-000002000000}"/>
    <cellStyle name="20% - Accent1 11 2" xfId="563" xr:uid="{00000000-0005-0000-0000-000003000000}"/>
    <cellStyle name="20% - Accent1 12" xfId="514" xr:uid="{00000000-0005-0000-0000-000004000000}"/>
    <cellStyle name="20% - Accent1 12 2" xfId="564" xr:uid="{00000000-0005-0000-0000-000005000000}"/>
    <cellStyle name="20% - Accent1 13" xfId="565" xr:uid="{00000000-0005-0000-0000-000006000000}"/>
    <cellStyle name="20% - Accent1 14" xfId="566" xr:uid="{00000000-0005-0000-0000-000007000000}"/>
    <cellStyle name="20% - Accent1 15" xfId="567" xr:uid="{00000000-0005-0000-0000-000008000000}"/>
    <cellStyle name="20% - Accent1 16" xfId="568" xr:uid="{00000000-0005-0000-0000-000009000000}"/>
    <cellStyle name="20% - Accent1 17" xfId="569" xr:uid="{00000000-0005-0000-0000-00000A000000}"/>
    <cellStyle name="20% - Accent1 18" xfId="570" xr:uid="{00000000-0005-0000-0000-00000B000000}"/>
    <cellStyle name="20% - Accent1 19" xfId="571" xr:uid="{00000000-0005-0000-0000-00000C000000}"/>
    <cellStyle name="20% - Accent1 2" xfId="35" xr:uid="{00000000-0005-0000-0000-00000D000000}"/>
    <cellStyle name="20% - Accent1 2 10" xfId="573" xr:uid="{00000000-0005-0000-0000-00000E000000}"/>
    <cellStyle name="20% - Accent1 2 11" xfId="574" xr:uid="{00000000-0005-0000-0000-00000F000000}"/>
    <cellStyle name="20% - Accent1 2 2" xfId="572" xr:uid="{00000000-0005-0000-0000-000010000000}"/>
    <cellStyle name="20% - Accent1 2 2 2" xfId="575" xr:uid="{00000000-0005-0000-0000-000011000000}"/>
    <cellStyle name="20% - Accent1 2 2 2 2" xfId="576" xr:uid="{00000000-0005-0000-0000-000012000000}"/>
    <cellStyle name="20% - Accent1 2 3" xfId="577" xr:uid="{00000000-0005-0000-0000-000013000000}"/>
    <cellStyle name="20% - Accent1 2 4" xfId="578" xr:uid="{00000000-0005-0000-0000-000014000000}"/>
    <cellStyle name="20% - Accent1 2 5" xfId="579" xr:uid="{00000000-0005-0000-0000-000015000000}"/>
    <cellStyle name="20% - Accent1 2 6" xfId="580" xr:uid="{00000000-0005-0000-0000-000016000000}"/>
    <cellStyle name="20% - Accent1 2 7" xfId="581" xr:uid="{00000000-0005-0000-0000-000017000000}"/>
    <cellStyle name="20% - Accent1 2 8" xfId="582" xr:uid="{00000000-0005-0000-0000-000018000000}"/>
    <cellStyle name="20% - Accent1 2 9" xfId="583" xr:uid="{00000000-0005-0000-0000-000019000000}"/>
    <cellStyle name="20% - Accent1 20" xfId="584" xr:uid="{00000000-0005-0000-0000-00001A000000}"/>
    <cellStyle name="20% - Accent1 21" xfId="585" xr:uid="{00000000-0005-0000-0000-00001B000000}"/>
    <cellStyle name="20% - Accent1 3" xfId="82" xr:uid="{00000000-0005-0000-0000-00001C000000}"/>
    <cellStyle name="20% - Accent1 3 10" xfId="587" xr:uid="{00000000-0005-0000-0000-00001D000000}"/>
    <cellStyle name="20% - Accent1 3 11" xfId="588" xr:uid="{00000000-0005-0000-0000-00001E000000}"/>
    <cellStyle name="20% - Accent1 3 2" xfId="586" xr:uid="{00000000-0005-0000-0000-00001F000000}"/>
    <cellStyle name="20% - Accent1 3 2 2" xfId="589" xr:uid="{00000000-0005-0000-0000-000020000000}"/>
    <cellStyle name="20% - Accent1 3 2 2 2" xfId="590" xr:uid="{00000000-0005-0000-0000-000021000000}"/>
    <cellStyle name="20% - Accent1 3 3" xfId="591" xr:uid="{00000000-0005-0000-0000-000022000000}"/>
    <cellStyle name="20% - Accent1 3 4" xfId="592" xr:uid="{00000000-0005-0000-0000-000023000000}"/>
    <cellStyle name="20% - Accent1 3 5" xfId="593" xr:uid="{00000000-0005-0000-0000-000024000000}"/>
    <cellStyle name="20% - Accent1 3 6" xfId="594" xr:uid="{00000000-0005-0000-0000-000025000000}"/>
    <cellStyle name="20% - Accent1 3 7" xfId="595" xr:uid="{00000000-0005-0000-0000-000026000000}"/>
    <cellStyle name="20% - Accent1 3 8" xfId="596" xr:uid="{00000000-0005-0000-0000-000027000000}"/>
    <cellStyle name="20% - Accent1 3 9" xfId="597" xr:uid="{00000000-0005-0000-0000-000028000000}"/>
    <cellStyle name="20% - Accent1 4" xfId="130" xr:uid="{00000000-0005-0000-0000-000029000000}"/>
    <cellStyle name="20% - Accent1 4 2" xfId="598" xr:uid="{00000000-0005-0000-0000-00002A000000}"/>
    <cellStyle name="20% - Accent1 5" xfId="178" xr:uid="{00000000-0005-0000-0000-00002B000000}"/>
    <cellStyle name="20% - Accent1 5 2" xfId="599" xr:uid="{00000000-0005-0000-0000-00002C000000}"/>
    <cellStyle name="20% - Accent1 6" xfId="226" xr:uid="{00000000-0005-0000-0000-00002D000000}"/>
    <cellStyle name="20% - Accent1 6 2" xfId="600" xr:uid="{00000000-0005-0000-0000-00002E000000}"/>
    <cellStyle name="20% - Accent1 7" xfId="274" xr:uid="{00000000-0005-0000-0000-00002F000000}"/>
    <cellStyle name="20% - Accent1 7 2" xfId="601" xr:uid="{00000000-0005-0000-0000-000030000000}"/>
    <cellStyle name="20% - Accent1 8" xfId="322" xr:uid="{00000000-0005-0000-0000-000031000000}"/>
    <cellStyle name="20% - Accent1 8 2" xfId="602" xr:uid="{00000000-0005-0000-0000-000032000000}"/>
    <cellStyle name="20% - Accent1 9" xfId="370" xr:uid="{00000000-0005-0000-0000-000033000000}"/>
    <cellStyle name="20% - Accent1 9 2" xfId="603" xr:uid="{00000000-0005-0000-0000-000034000000}"/>
    <cellStyle name="20% - Accent2 10" xfId="419" xr:uid="{00000000-0005-0000-0000-000035000000}"/>
    <cellStyle name="20% - Accent2 10 2" xfId="604" xr:uid="{00000000-0005-0000-0000-000036000000}"/>
    <cellStyle name="20% - Accent2 11" xfId="467" xr:uid="{00000000-0005-0000-0000-000037000000}"/>
    <cellStyle name="20% - Accent2 11 2" xfId="605" xr:uid="{00000000-0005-0000-0000-000038000000}"/>
    <cellStyle name="20% - Accent2 12" xfId="515" xr:uid="{00000000-0005-0000-0000-000039000000}"/>
    <cellStyle name="20% - Accent2 12 2" xfId="606" xr:uid="{00000000-0005-0000-0000-00003A000000}"/>
    <cellStyle name="20% - Accent2 13" xfId="607" xr:uid="{00000000-0005-0000-0000-00003B000000}"/>
    <cellStyle name="20% - Accent2 14" xfId="608" xr:uid="{00000000-0005-0000-0000-00003C000000}"/>
    <cellStyle name="20% - Accent2 15" xfId="609" xr:uid="{00000000-0005-0000-0000-00003D000000}"/>
    <cellStyle name="20% - Accent2 16" xfId="610" xr:uid="{00000000-0005-0000-0000-00003E000000}"/>
    <cellStyle name="20% - Accent2 17" xfId="611" xr:uid="{00000000-0005-0000-0000-00003F000000}"/>
    <cellStyle name="20% - Accent2 18" xfId="612" xr:uid="{00000000-0005-0000-0000-000040000000}"/>
    <cellStyle name="20% - Accent2 19" xfId="613" xr:uid="{00000000-0005-0000-0000-000041000000}"/>
    <cellStyle name="20% - Accent2 2" xfId="36" xr:uid="{00000000-0005-0000-0000-000042000000}"/>
    <cellStyle name="20% - Accent2 2 10" xfId="615" xr:uid="{00000000-0005-0000-0000-000043000000}"/>
    <cellStyle name="20% - Accent2 2 11" xfId="616" xr:uid="{00000000-0005-0000-0000-000044000000}"/>
    <cellStyle name="20% - Accent2 2 2" xfId="614" xr:uid="{00000000-0005-0000-0000-000045000000}"/>
    <cellStyle name="20% - Accent2 2 2 2" xfId="617" xr:uid="{00000000-0005-0000-0000-000046000000}"/>
    <cellStyle name="20% - Accent2 2 2 2 2" xfId="618" xr:uid="{00000000-0005-0000-0000-000047000000}"/>
    <cellStyle name="20% - Accent2 2 3" xfId="619" xr:uid="{00000000-0005-0000-0000-000048000000}"/>
    <cellStyle name="20% - Accent2 2 4" xfId="620" xr:uid="{00000000-0005-0000-0000-000049000000}"/>
    <cellStyle name="20% - Accent2 2 5" xfId="621" xr:uid="{00000000-0005-0000-0000-00004A000000}"/>
    <cellStyle name="20% - Accent2 2 6" xfId="622" xr:uid="{00000000-0005-0000-0000-00004B000000}"/>
    <cellStyle name="20% - Accent2 2 7" xfId="623" xr:uid="{00000000-0005-0000-0000-00004C000000}"/>
    <cellStyle name="20% - Accent2 2 8" xfId="624" xr:uid="{00000000-0005-0000-0000-00004D000000}"/>
    <cellStyle name="20% - Accent2 2 9" xfId="625" xr:uid="{00000000-0005-0000-0000-00004E000000}"/>
    <cellStyle name="20% - Accent2 20" xfId="626" xr:uid="{00000000-0005-0000-0000-00004F000000}"/>
    <cellStyle name="20% - Accent2 21" xfId="627" xr:uid="{00000000-0005-0000-0000-000050000000}"/>
    <cellStyle name="20% - Accent2 3" xfId="83" xr:uid="{00000000-0005-0000-0000-000051000000}"/>
    <cellStyle name="20% - Accent2 3 10" xfId="629" xr:uid="{00000000-0005-0000-0000-000052000000}"/>
    <cellStyle name="20% - Accent2 3 11" xfId="630" xr:uid="{00000000-0005-0000-0000-000053000000}"/>
    <cellStyle name="20% - Accent2 3 2" xfId="628" xr:uid="{00000000-0005-0000-0000-000054000000}"/>
    <cellStyle name="20% - Accent2 3 2 2" xfId="631" xr:uid="{00000000-0005-0000-0000-000055000000}"/>
    <cellStyle name="20% - Accent2 3 2 2 2" xfId="632" xr:uid="{00000000-0005-0000-0000-000056000000}"/>
    <cellStyle name="20% - Accent2 3 3" xfId="633" xr:uid="{00000000-0005-0000-0000-000057000000}"/>
    <cellStyle name="20% - Accent2 3 4" xfId="634" xr:uid="{00000000-0005-0000-0000-000058000000}"/>
    <cellStyle name="20% - Accent2 3 5" xfId="635" xr:uid="{00000000-0005-0000-0000-000059000000}"/>
    <cellStyle name="20% - Accent2 3 6" xfId="636" xr:uid="{00000000-0005-0000-0000-00005A000000}"/>
    <cellStyle name="20% - Accent2 3 7" xfId="637" xr:uid="{00000000-0005-0000-0000-00005B000000}"/>
    <cellStyle name="20% - Accent2 3 8" xfId="638" xr:uid="{00000000-0005-0000-0000-00005C000000}"/>
    <cellStyle name="20% - Accent2 3 9" xfId="639" xr:uid="{00000000-0005-0000-0000-00005D000000}"/>
    <cellStyle name="20% - Accent2 4" xfId="131" xr:uid="{00000000-0005-0000-0000-00005E000000}"/>
    <cellStyle name="20% - Accent2 4 2" xfId="640" xr:uid="{00000000-0005-0000-0000-00005F000000}"/>
    <cellStyle name="20% - Accent2 5" xfId="179" xr:uid="{00000000-0005-0000-0000-000060000000}"/>
    <cellStyle name="20% - Accent2 5 2" xfId="641" xr:uid="{00000000-0005-0000-0000-000061000000}"/>
    <cellStyle name="20% - Accent2 6" xfId="227" xr:uid="{00000000-0005-0000-0000-000062000000}"/>
    <cellStyle name="20% - Accent2 6 2" xfId="642" xr:uid="{00000000-0005-0000-0000-000063000000}"/>
    <cellStyle name="20% - Accent2 7" xfId="275" xr:uid="{00000000-0005-0000-0000-000064000000}"/>
    <cellStyle name="20% - Accent2 7 2" xfId="643" xr:uid="{00000000-0005-0000-0000-000065000000}"/>
    <cellStyle name="20% - Accent2 8" xfId="323" xr:uid="{00000000-0005-0000-0000-000066000000}"/>
    <cellStyle name="20% - Accent2 8 2" xfId="644" xr:uid="{00000000-0005-0000-0000-000067000000}"/>
    <cellStyle name="20% - Accent2 9" xfId="371" xr:uid="{00000000-0005-0000-0000-000068000000}"/>
    <cellStyle name="20% - Accent2 9 2" xfId="645" xr:uid="{00000000-0005-0000-0000-000069000000}"/>
    <cellStyle name="20% - Accent3 10" xfId="420" xr:uid="{00000000-0005-0000-0000-00006A000000}"/>
    <cellStyle name="20% - Accent3 10 2" xfId="646" xr:uid="{00000000-0005-0000-0000-00006B000000}"/>
    <cellStyle name="20% - Accent3 11" xfId="468" xr:uid="{00000000-0005-0000-0000-00006C000000}"/>
    <cellStyle name="20% - Accent3 11 2" xfId="647" xr:uid="{00000000-0005-0000-0000-00006D000000}"/>
    <cellStyle name="20% - Accent3 12" xfId="516" xr:uid="{00000000-0005-0000-0000-00006E000000}"/>
    <cellStyle name="20% - Accent3 12 2" xfId="648" xr:uid="{00000000-0005-0000-0000-00006F000000}"/>
    <cellStyle name="20% - Accent3 13" xfId="649" xr:uid="{00000000-0005-0000-0000-000070000000}"/>
    <cellStyle name="20% - Accent3 14" xfId="650" xr:uid="{00000000-0005-0000-0000-000071000000}"/>
    <cellStyle name="20% - Accent3 15" xfId="651" xr:uid="{00000000-0005-0000-0000-000072000000}"/>
    <cellStyle name="20% - Accent3 16" xfId="652" xr:uid="{00000000-0005-0000-0000-000073000000}"/>
    <cellStyle name="20% - Accent3 17" xfId="653" xr:uid="{00000000-0005-0000-0000-000074000000}"/>
    <cellStyle name="20% - Accent3 18" xfId="654" xr:uid="{00000000-0005-0000-0000-000075000000}"/>
    <cellStyle name="20% - Accent3 19" xfId="655" xr:uid="{00000000-0005-0000-0000-000076000000}"/>
    <cellStyle name="20% - Accent3 2" xfId="37" xr:uid="{00000000-0005-0000-0000-000077000000}"/>
    <cellStyle name="20% - Accent3 2 10" xfId="657" xr:uid="{00000000-0005-0000-0000-000078000000}"/>
    <cellStyle name="20% - Accent3 2 11" xfId="658" xr:uid="{00000000-0005-0000-0000-000079000000}"/>
    <cellStyle name="20% - Accent3 2 2" xfId="656" xr:uid="{00000000-0005-0000-0000-00007A000000}"/>
    <cellStyle name="20% - Accent3 2 2 2" xfId="659" xr:uid="{00000000-0005-0000-0000-00007B000000}"/>
    <cellStyle name="20% - Accent3 2 2 2 2" xfId="660" xr:uid="{00000000-0005-0000-0000-00007C000000}"/>
    <cellStyle name="20% - Accent3 2 3" xfId="661" xr:uid="{00000000-0005-0000-0000-00007D000000}"/>
    <cellStyle name="20% - Accent3 2 4" xfId="662" xr:uid="{00000000-0005-0000-0000-00007E000000}"/>
    <cellStyle name="20% - Accent3 2 5" xfId="663" xr:uid="{00000000-0005-0000-0000-00007F000000}"/>
    <cellStyle name="20% - Accent3 2 6" xfId="664" xr:uid="{00000000-0005-0000-0000-000080000000}"/>
    <cellStyle name="20% - Accent3 2 7" xfId="665" xr:uid="{00000000-0005-0000-0000-000081000000}"/>
    <cellStyle name="20% - Accent3 2 8" xfId="666" xr:uid="{00000000-0005-0000-0000-000082000000}"/>
    <cellStyle name="20% - Accent3 2 9" xfId="667" xr:uid="{00000000-0005-0000-0000-000083000000}"/>
    <cellStyle name="20% - Accent3 20" xfId="668" xr:uid="{00000000-0005-0000-0000-000084000000}"/>
    <cellStyle name="20% - Accent3 21" xfId="669" xr:uid="{00000000-0005-0000-0000-000085000000}"/>
    <cellStyle name="20% - Accent3 3" xfId="84" xr:uid="{00000000-0005-0000-0000-000086000000}"/>
    <cellStyle name="20% - Accent3 3 10" xfId="671" xr:uid="{00000000-0005-0000-0000-000087000000}"/>
    <cellStyle name="20% - Accent3 3 11" xfId="672" xr:uid="{00000000-0005-0000-0000-000088000000}"/>
    <cellStyle name="20% - Accent3 3 2" xfId="670" xr:uid="{00000000-0005-0000-0000-000089000000}"/>
    <cellStyle name="20% - Accent3 3 2 2" xfId="673" xr:uid="{00000000-0005-0000-0000-00008A000000}"/>
    <cellStyle name="20% - Accent3 3 2 2 2" xfId="674" xr:uid="{00000000-0005-0000-0000-00008B000000}"/>
    <cellStyle name="20% - Accent3 3 3" xfId="675" xr:uid="{00000000-0005-0000-0000-00008C000000}"/>
    <cellStyle name="20% - Accent3 3 4" xfId="676" xr:uid="{00000000-0005-0000-0000-00008D000000}"/>
    <cellStyle name="20% - Accent3 3 5" xfId="677" xr:uid="{00000000-0005-0000-0000-00008E000000}"/>
    <cellStyle name="20% - Accent3 3 6" xfId="678" xr:uid="{00000000-0005-0000-0000-00008F000000}"/>
    <cellStyle name="20% - Accent3 3 7" xfId="679" xr:uid="{00000000-0005-0000-0000-000090000000}"/>
    <cellStyle name="20% - Accent3 3 8" xfId="680" xr:uid="{00000000-0005-0000-0000-000091000000}"/>
    <cellStyle name="20% - Accent3 3 9" xfId="681" xr:uid="{00000000-0005-0000-0000-000092000000}"/>
    <cellStyle name="20% - Accent3 4" xfId="132" xr:uid="{00000000-0005-0000-0000-000093000000}"/>
    <cellStyle name="20% - Accent3 4 2" xfId="682" xr:uid="{00000000-0005-0000-0000-000094000000}"/>
    <cellStyle name="20% - Accent3 5" xfId="180" xr:uid="{00000000-0005-0000-0000-000095000000}"/>
    <cellStyle name="20% - Accent3 5 2" xfId="683" xr:uid="{00000000-0005-0000-0000-000096000000}"/>
    <cellStyle name="20% - Accent3 6" xfId="228" xr:uid="{00000000-0005-0000-0000-000097000000}"/>
    <cellStyle name="20% - Accent3 6 2" xfId="684" xr:uid="{00000000-0005-0000-0000-000098000000}"/>
    <cellStyle name="20% - Accent3 7" xfId="276" xr:uid="{00000000-0005-0000-0000-000099000000}"/>
    <cellStyle name="20% - Accent3 7 2" xfId="685" xr:uid="{00000000-0005-0000-0000-00009A000000}"/>
    <cellStyle name="20% - Accent3 8" xfId="324" xr:uid="{00000000-0005-0000-0000-00009B000000}"/>
    <cellStyle name="20% - Accent3 8 2" xfId="686" xr:uid="{00000000-0005-0000-0000-00009C000000}"/>
    <cellStyle name="20% - Accent3 9" xfId="372" xr:uid="{00000000-0005-0000-0000-00009D000000}"/>
    <cellStyle name="20% - Accent3 9 2" xfId="687" xr:uid="{00000000-0005-0000-0000-00009E000000}"/>
    <cellStyle name="20% - Accent4 10" xfId="421" xr:uid="{00000000-0005-0000-0000-00009F000000}"/>
    <cellStyle name="20% - Accent4 10 2" xfId="688" xr:uid="{00000000-0005-0000-0000-0000A0000000}"/>
    <cellStyle name="20% - Accent4 11" xfId="469" xr:uid="{00000000-0005-0000-0000-0000A1000000}"/>
    <cellStyle name="20% - Accent4 11 2" xfId="689" xr:uid="{00000000-0005-0000-0000-0000A2000000}"/>
    <cellStyle name="20% - Accent4 12" xfId="517" xr:uid="{00000000-0005-0000-0000-0000A3000000}"/>
    <cellStyle name="20% - Accent4 12 2" xfId="690" xr:uid="{00000000-0005-0000-0000-0000A4000000}"/>
    <cellStyle name="20% - Accent4 13" xfId="691" xr:uid="{00000000-0005-0000-0000-0000A5000000}"/>
    <cellStyle name="20% - Accent4 14" xfId="692" xr:uid="{00000000-0005-0000-0000-0000A6000000}"/>
    <cellStyle name="20% - Accent4 15" xfId="693" xr:uid="{00000000-0005-0000-0000-0000A7000000}"/>
    <cellStyle name="20% - Accent4 16" xfId="694" xr:uid="{00000000-0005-0000-0000-0000A8000000}"/>
    <cellStyle name="20% - Accent4 17" xfId="695" xr:uid="{00000000-0005-0000-0000-0000A9000000}"/>
    <cellStyle name="20% - Accent4 18" xfId="696" xr:uid="{00000000-0005-0000-0000-0000AA000000}"/>
    <cellStyle name="20% - Accent4 19" xfId="697" xr:uid="{00000000-0005-0000-0000-0000AB000000}"/>
    <cellStyle name="20% - Accent4 2" xfId="38" xr:uid="{00000000-0005-0000-0000-0000AC000000}"/>
    <cellStyle name="20% - Accent4 2 10" xfId="699" xr:uid="{00000000-0005-0000-0000-0000AD000000}"/>
    <cellStyle name="20% - Accent4 2 11" xfId="700" xr:uid="{00000000-0005-0000-0000-0000AE000000}"/>
    <cellStyle name="20% - Accent4 2 2" xfId="698" xr:uid="{00000000-0005-0000-0000-0000AF000000}"/>
    <cellStyle name="20% - Accent4 2 2 2" xfId="701" xr:uid="{00000000-0005-0000-0000-0000B0000000}"/>
    <cellStyle name="20% - Accent4 2 2 2 2" xfId="702" xr:uid="{00000000-0005-0000-0000-0000B1000000}"/>
    <cellStyle name="20% - Accent4 2 3" xfId="703" xr:uid="{00000000-0005-0000-0000-0000B2000000}"/>
    <cellStyle name="20% - Accent4 2 4" xfId="704" xr:uid="{00000000-0005-0000-0000-0000B3000000}"/>
    <cellStyle name="20% - Accent4 2 5" xfId="705" xr:uid="{00000000-0005-0000-0000-0000B4000000}"/>
    <cellStyle name="20% - Accent4 2 6" xfId="706" xr:uid="{00000000-0005-0000-0000-0000B5000000}"/>
    <cellStyle name="20% - Accent4 2 7" xfId="707" xr:uid="{00000000-0005-0000-0000-0000B6000000}"/>
    <cellStyle name="20% - Accent4 2 8" xfId="708" xr:uid="{00000000-0005-0000-0000-0000B7000000}"/>
    <cellStyle name="20% - Accent4 2 9" xfId="709" xr:uid="{00000000-0005-0000-0000-0000B8000000}"/>
    <cellStyle name="20% - Accent4 20" xfId="710" xr:uid="{00000000-0005-0000-0000-0000B9000000}"/>
    <cellStyle name="20% - Accent4 21" xfId="711" xr:uid="{00000000-0005-0000-0000-0000BA000000}"/>
    <cellStyle name="20% - Accent4 3" xfId="85" xr:uid="{00000000-0005-0000-0000-0000BB000000}"/>
    <cellStyle name="20% - Accent4 3 10" xfId="713" xr:uid="{00000000-0005-0000-0000-0000BC000000}"/>
    <cellStyle name="20% - Accent4 3 11" xfId="714" xr:uid="{00000000-0005-0000-0000-0000BD000000}"/>
    <cellStyle name="20% - Accent4 3 2" xfId="712" xr:uid="{00000000-0005-0000-0000-0000BE000000}"/>
    <cellStyle name="20% - Accent4 3 2 2" xfId="715" xr:uid="{00000000-0005-0000-0000-0000BF000000}"/>
    <cellStyle name="20% - Accent4 3 2 2 2" xfId="716" xr:uid="{00000000-0005-0000-0000-0000C0000000}"/>
    <cellStyle name="20% - Accent4 3 3" xfId="717" xr:uid="{00000000-0005-0000-0000-0000C1000000}"/>
    <cellStyle name="20% - Accent4 3 4" xfId="718" xr:uid="{00000000-0005-0000-0000-0000C2000000}"/>
    <cellStyle name="20% - Accent4 3 5" xfId="719" xr:uid="{00000000-0005-0000-0000-0000C3000000}"/>
    <cellStyle name="20% - Accent4 3 6" xfId="720" xr:uid="{00000000-0005-0000-0000-0000C4000000}"/>
    <cellStyle name="20% - Accent4 3 7" xfId="721" xr:uid="{00000000-0005-0000-0000-0000C5000000}"/>
    <cellStyle name="20% - Accent4 3 8" xfId="722" xr:uid="{00000000-0005-0000-0000-0000C6000000}"/>
    <cellStyle name="20% - Accent4 3 9" xfId="723" xr:uid="{00000000-0005-0000-0000-0000C7000000}"/>
    <cellStyle name="20% - Accent4 4" xfId="133" xr:uid="{00000000-0005-0000-0000-0000C8000000}"/>
    <cellStyle name="20% - Accent4 4 2" xfId="724" xr:uid="{00000000-0005-0000-0000-0000C9000000}"/>
    <cellStyle name="20% - Accent4 5" xfId="181" xr:uid="{00000000-0005-0000-0000-0000CA000000}"/>
    <cellStyle name="20% - Accent4 5 2" xfId="725" xr:uid="{00000000-0005-0000-0000-0000CB000000}"/>
    <cellStyle name="20% - Accent4 6" xfId="229" xr:uid="{00000000-0005-0000-0000-0000CC000000}"/>
    <cellStyle name="20% - Accent4 6 2" xfId="726" xr:uid="{00000000-0005-0000-0000-0000CD000000}"/>
    <cellStyle name="20% - Accent4 7" xfId="277" xr:uid="{00000000-0005-0000-0000-0000CE000000}"/>
    <cellStyle name="20% - Accent4 7 2" xfId="727" xr:uid="{00000000-0005-0000-0000-0000CF000000}"/>
    <cellStyle name="20% - Accent4 8" xfId="325" xr:uid="{00000000-0005-0000-0000-0000D0000000}"/>
    <cellStyle name="20% - Accent4 8 2" xfId="728" xr:uid="{00000000-0005-0000-0000-0000D1000000}"/>
    <cellStyle name="20% - Accent4 9" xfId="373" xr:uid="{00000000-0005-0000-0000-0000D2000000}"/>
    <cellStyle name="20% - Accent4 9 2" xfId="729" xr:uid="{00000000-0005-0000-0000-0000D3000000}"/>
    <cellStyle name="20% - Accent5 10" xfId="422" xr:uid="{00000000-0005-0000-0000-0000D4000000}"/>
    <cellStyle name="20% - Accent5 10 2" xfId="730" xr:uid="{00000000-0005-0000-0000-0000D5000000}"/>
    <cellStyle name="20% - Accent5 11" xfId="470" xr:uid="{00000000-0005-0000-0000-0000D6000000}"/>
    <cellStyle name="20% - Accent5 11 2" xfId="731" xr:uid="{00000000-0005-0000-0000-0000D7000000}"/>
    <cellStyle name="20% - Accent5 12" xfId="518" xr:uid="{00000000-0005-0000-0000-0000D8000000}"/>
    <cellStyle name="20% - Accent5 12 2" xfId="732" xr:uid="{00000000-0005-0000-0000-0000D9000000}"/>
    <cellStyle name="20% - Accent5 13" xfId="733" xr:uid="{00000000-0005-0000-0000-0000DA000000}"/>
    <cellStyle name="20% - Accent5 14" xfId="734" xr:uid="{00000000-0005-0000-0000-0000DB000000}"/>
    <cellStyle name="20% - Accent5 15" xfId="735" xr:uid="{00000000-0005-0000-0000-0000DC000000}"/>
    <cellStyle name="20% - Accent5 16" xfId="736" xr:uid="{00000000-0005-0000-0000-0000DD000000}"/>
    <cellStyle name="20% - Accent5 17" xfId="737" xr:uid="{00000000-0005-0000-0000-0000DE000000}"/>
    <cellStyle name="20% - Accent5 18" xfId="738" xr:uid="{00000000-0005-0000-0000-0000DF000000}"/>
    <cellStyle name="20% - Accent5 19" xfId="739" xr:uid="{00000000-0005-0000-0000-0000E0000000}"/>
    <cellStyle name="20% - Accent5 2" xfId="39" xr:uid="{00000000-0005-0000-0000-0000E1000000}"/>
    <cellStyle name="20% - Accent5 2 10" xfId="741" xr:uid="{00000000-0005-0000-0000-0000E2000000}"/>
    <cellStyle name="20% - Accent5 2 11" xfId="742" xr:uid="{00000000-0005-0000-0000-0000E3000000}"/>
    <cellStyle name="20% - Accent5 2 2" xfId="740" xr:uid="{00000000-0005-0000-0000-0000E4000000}"/>
    <cellStyle name="20% - Accent5 2 2 2" xfId="743" xr:uid="{00000000-0005-0000-0000-0000E5000000}"/>
    <cellStyle name="20% - Accent5 2 2 2 2" xfId="744" xr:uid="{00000000-0005-0000-0000-0000E6000000}"/>
    <cellStyle name="20% - Accent5 2 3" xfId="745" xr:uid="{00000000-0005-0000-0000-0000E7000000}"/>
    <cellStyle name="20% - Accent5 2 4" xfId="746" xr:uid="{00000000-0005-0000-0000-0000E8000000}"/>
    <cellStyle name="20% - Accent5 2 5" xfId="747" xr:uid="{00000000-0005-0000-0000-0000E9000000}"/>
    <cellStyle name="20% - Accent5 2 6" xfId="748" xr:uid="{00000000-0005-0000-0000-0000EA000000}"/>
    <cellStyle name="20% - Accent5 2 7" xfId="749" xr:uid="{00000000-0005-0000-0000-0000EB000000}"/>
    <cellStyle name="20% - Accent5 2 8" xfId="750" xr:uid="{00000000-0005-0000-0000-0000EC000000}"/>
    <cellStyle name="20% - Accent5 2 9" xfId="751" xr:uid="{00000000-0005-0000-0000-0000ED000000}"/>
    <cellStyle name="20% - Accent5 20" xfId="752" xr:uid="{00000000-0005-0000-0000-0000EE000000}"/>
    <cellStyle name="20% - Accent5 21" xfId="753" xr:uid="{00000000-0005-0000-0000-0000EF000000}"/>
    <cellStyle name="20% - Accent5 3" xfId="86" xr:uid="{00000000-0005-0000-0000-0000F0000000}"/>
    <cellStyle name="20% - Accent5 3 10" xfId="755" xr:uid="{00000000-0005-0000-0000-0000F1000000}"/>
    <cellStyle name="20% - Accent5 3 11" xfId="756" xr:uid="{00000000-0005-0000-0000-0000F2000000}"/>
    <cellStyle name="20% - Accent5 3 2" xfId="754" xr:uid="{00000000-0005-0000-0000-0000F3000000}"/>
    <cellStyle name="20% - Accent5 3 2 2" xfId="757" xr:uid="{00000000-0005-0000-0000-0000F4000000}"/>
    <cellStyle name="20% - Accent5 3 2 2 2" xfId="758" xr:uid="{00000000-0005-0000-0000-0000F5000000}"/>
    <cellStyle name="20% - Accent5 3 3" xfId="759" xr:uid="{00000000-0005-0000-0000-0000F6000000}"/>
    <cellStyle name="20% - Accent5 3 4" xfId="760" xr:uid="{00000000-0005-0000-0000-0000F7000000}"/>
    <cellStyle name="20% - Accent5 3 5" xfId="761" xr:uid="{00000000-0005-0000-0000-0000F8000000}"/>
    <cellStyle name="20% - Accent5 3 6" xfId="762" xr:uid="{00000000-0005-0000-0000-0000F9000000}"/>
    <cellStyle name="20% - Accent5 3 7" xfId="763" xr:uid="{00000000-0005-0000-0000-0000FA000000}"/>
    <cellStyle name="20% - Accent5 3 8" xfId="764" xr:uid="{00000000-0005-0000-0000-0000FB000000}"/>
    <cellStyle name="20% - Accent5 3 9" xfId="765" xr:uid="{00000000-0005-0000-0000-0000FC000000}"/>
    <cellStyle name="20% - Accent5 4" xfId="134" xr:uid="{00000000-0005-0000-0000-0000FD000000}"/>
    <cellStyle name="20% - Accent5 4 2" xfId="766" xr:uid="{00000000-0005-0000-0000-0000FE000000}"/>
    <cellStyle name="20% - Accent5 5" xfId="182" xr:uid="{00000000-0005-0000-0000-0000FF000000}"/>
    <cellStyle name="20% - Accent5 5 2" xfId="767" xr:uid="{00000000-0005-0000-0000-000000010000}"/>
    <cellStyle name="20% - Accent5 6" xfId="230" xr:uid="{00000000-0005-0000-0000-000001010000}"/>
    <cellStyle name="20% - Accent5 6 2" xfId="768" xr:uid="{00000000-0005-0000-0000-000002010000}"/>
    <cellStyle name="20% - Accent5 7" xfId="278" xr:uid="{00000000-0005-0000-0000-000003010000}"/>
    <cellStyle name="20% - Accent5 7 2" xfId="769" xr:uid="{00000000-0005-0000-0000-000004010000}"/>
    <cellStyle name="20% - Accent5 8" xfId="326" xr:uid="{00000000-0005-0000-0000-000005010000}"/>
    <cellStyle name="20% - Accent5 8 2" xfId="770" xr:uid="{00000000-0005-0000-0000-000006010000}"/>
    <cellStyle name="20% - Accent5 9" xfId="374" xr:uid="{00000000-0005-0000-0000-000007010000}"/>
    <cellStyle name="20% - Accent5 9 2" xfId="771" xr:uid="{00000000-0005-0000-0000-000008010000}"/>
    <cellStyle name="20% - Accent6 10" xfId="423" xr:uid="{00000000-0005-0000-0000-000009010000}"/>
    <cellStyle name="20% - Accent6 10 2" xfId="772" xr:uid="{00000000-0005-0000-0000-00000A010000}"/>
    <cellStyle name="20% - Accent6 11" xfId="471" xr:uid="{00000000-0005-0000-0000-00000B010000}"/>
    <cellStyle name="20% - Accent6 11 2" xfId="773" xr:uid="{00000000-0005-0000-0000-00000C010000}"/>
    <cellStyle name="20% - Accent6 12" xfId="519" xr:uid="{00000000-0005-0000-0000-00000D010000}"/>
    <cellStyle name="20% - Accent6 12 2" xfId="774" xr:uid="{00000000-0005-0000-0000-00000E010000}"/>
    <cellStyle name="20% - Accent6 13" xfId="775" xr:uid="{00000000-0005-0000-0000-00000F010000}"/>
    <cellStyle name="20% - Accent6 14" xfId="776" xr:uid="{00000000-0005-0000-0000-000010010000}"/>
    <cellStyle name="20% - Accent6 15" xfId="777" xr:uid="{00000000-0005-0000-0000-000011010000}"/>
    <cellStyle name="20% - Accent6 16" xfId="778" xr:uid="{00000000-0005-0000-0000-000012010000}"/>
    <cellStyle name="20% - Accent6 17" xfId="779" xr:uid="{00000000-0005-0000-0000-000013010000}"/>
    <cellStyle name="20% - Accent6 18" xfId="780" xr:uid="{00000000-0005-0000-0000-000014010000}"/>
    <cellStyle name="20% - Accent6 19" xfId="781" xr:uid="{00000000-0005-0000-0000-000015010000}"/>
    <cellStyle name="20% - Accent6 2" xfId="40" xr:uid="{00000000-0005-0000-0000-000016010000}"/>
    <cellStyle name="20% - Accent6 2 10" xfId="783" xr:uid="{00000000-0005-0000-0000-000017010000}"/>
    <cellStyle name="20% - Accent6 2 11" xfId="784" xr:uid="{00000000-0005-0000-0000-000018010000}"/>
    <cellStyle name="20% - Accent6 2 2" xfId="782" xr:uid="{00000000-0005-0000-0000-000019010000}"/>
    <cellStyle name="20% - Accent6 2 2 2" xfId="785" xr:uid="{00000000-0005-0000-0000-00001A010000}"/>
    <cellStyle name="20% - Accent6 2 2 2 2" xfId="786" xr:uid="{00000000-0005-0000-0000-00001B010000}"/>
    <cellStyle name="20% - Accent6 2 3" xfId="787" xr:uid="{00000000-0005-0000-0000-00001C010000}"/>
    <cellStyle name="20% - Accent6 2 4" xfId="788" xr:uid="{00000000-0005-0000-0000-00001D010000}"/>
    <cellStyle name="20% - Accent6 2 5" xfId="789" xr:uid="{00000000-0005-0000-0000-00001E010000}"/>
    <cellStyle name="20% - Accent6 2 6" xfId="790" xr:uid="{00000000-0005-0000-0000-00001F010000}"/>
    <cellStyle name="20% - Accent6 2 7" xfId="791" xr:uid="{00000000-0005-0000-0000-000020010000}"/>
    <cellStyle name="20% - Accent6 2 8" xfId="792" xr:uid="{00000000-0005-0000-0000-000021010000}"/>
    <cellStyle name="20% - Accent6 2 9" xfId="793" xr:uid="{00000000-0005-0000-0000-000022010000}"/>
    <cellStyle name="20% - Accent6 20" xfId="794" xr:uid="{00000000-0005-0000-0000-000023010000}"/>
    <cellStyle name="20% - Accent6 21" xfId="795" xr:uid="{00000000-0005-0000-0000-000024010000}"/>
    <cellStyle name="20% - Accent6 3" xfId="87" xr:uid="{00000000-0005-0000-0000-000025010000}"/>
    <cellStyle name="20% - Accent6 3 10" xfId="797" xr:uid="{00000000-0005-0000-0000-000026010000}"/>
    <cellStyle name="20% - Accent6 3 11" xfId="798" xr:uid="{00000000-0005-0000-0000-000027010000}"/>
    <cellStyle name="20% - Accent6 3 2" xfId="796" xr:uid="{00000000-0005-0000-0000-000028010000}"/>
    <cellStyle name="20% - Accent6 3 2 2" xfId="799" xr:uid="{00000000-0005-0000-0000-000029010000}"/>
    <cellStyle name="20% - Accent6 3 2 2 2" xfId="800" xr:uid="{00000000-0005-0000-0000-00002A010000}"/>
    <cellStyle name="20% - Accent6 3 3" xfId="801" xr:uid="{00000000-0005-0000-0000-00002B010000}"/>
    <cellStyle name="20% - Accent6 3 4" xfId="802" xr:uid="{00000000-0005-0000-0000-00002C010000}"/>
    <cellStyle name="20% - Accent6 3 5" xfId="803" xr:uid="{00000000-0005-0000-0000-00002D010000}"/>
    <cellStyle name="20% - Accent6 3 6" xfId="804" xr:uid="{00000000-0005-0000-0000-00002E010000}"/>
    <cellStyle name="20% - Accent6 3 7" xfId="805" xr:uid="{00000000-0005-0000-0000-00002F010000}"/>
    <cellStyle name="20% - Accent6 3 8" xfId="806" xr:uid="{00000000-0005-0000-0000-000030010000}"/>
    <cellStyle name="20% - Accent6 3 9" xfId="807" xr:uid="{00000000-0005-0000-0000-000031010000}"/>
    <cellStyle name="20% - Accent6 4" xfId="135" xr:uid="{00000000-0005-0000-0000-000032010000}"/>
    <cellStyle name="20% - Accent6 4 2" xfId="808" xr:uid="{00000000-0005-0000-0000-000033010000}"/>
    <cellStyle name="20% - Accent6 5" xfId="183" xr:uid="{00000000-0005-0000-0000-000034010000}"/>
    <cellStyle name="20% - Accent6 5 2" xfId="809" xr:uid="{00000000-0005-0000-0000-000035010000}"/>
    <cellStyle name="20% - Accent6 6" xfId="231" xr:uid="{00000000-0005-0000-0000-000036010000}"/>
    <cellStyle name="20% - Accent6 6 2" xfId="810" xr:uid="{00000000-0005-0000-0000-000037010000}"/>
    <cellStyle name="20% - Accent6 7" xfId="279" xr:uid="{00000000-0005-0000-0000-000038010000}"/>
    <cellStyle name="20% - Accent6 7 2" xfId="811" xr:uid="{00000000-0005-0000-0000-000039010000}"/>
    <cellStyle name="20% - Accent6 8" xfId="327" xr:uid="{00000000-0005-0000-0000-00003A010000}"/>
    <cellStyle name="20% - Accent6 8 2" xfId="812" xr:uid="{00000000-0005-0000-0000-00003B010000}"/>
    <cellStyle name="20% - Accent6 9" xfId="375" xr:uid="{00000000-0005-0000-0000-00003C010000}"/>
    <cellStyle name="20% - Accent6 9 2" xfId="813" xr:uid="{00000000-0005-0000-0000-00003D010000}"/>
    <cellStyle name="40% - Accent1 10" xfId="424" xr:uid="{00000000-0005-0000-0000-00003E010000}"/>
    <cellStyle name="40% - Accent1 10 2" xfId="814" xr:uid="{00000000-0005-0000-0000-00003F010000}"/>
    <cellStyle name="40% - Accent1 11" xfId="472" xr:uid="{00000000-0005-0000-0000-000040010000}"/>
    <cellStyle name="40% - Accent1 11 2" xfId="815" xr:uid="{00000000-0005-0000-0000-000041010000}"/>
    <cellStyle name="40% - Accent1 12" xfId="520" xr:uid="{00000000-0005-0000-0000-000042010000}"/>
    <cellStyle name="40% - Accent1 12 2" xfId="816" xr:uid="{00000000-0005-0000-0000-000043010000}"/>
    <cellStyle name="40% - Accent1 13" xfId="817" xr:uid="{00000000-0005-0000-0000-000044010000}"/>
    <cellStyle name="40% - Accent1 14" xfId="818" xr:uid="{00000000-0005-0000-0000-000045010000}"/>
    <cellStyle name="40% - Accent1 15" xfId="819" xr:uid="{00000000-0005-0000-0000-000046010000}"/>
    <cellStyle name="40% - Accent1 16" xfId="820" xr:uid="{00000000-0005-0000-0000-000047010000}"/>
    <cellStyle name="40% - Accent1 17" xfId="821" xr:uid="{00000000-0005-0000-0000-000048010000}"/>
    <cellStyle name="40% - Accent1 18" xfId="822" xr:uid="{00000000-0005-0000-0000-000049010000}"/>
    <cellStyle name="40% - Accent1 19" xfId="823" xr:uid="{00000000-0005-0000-0000-00004A010000}"/>
    <cellStyle name="40% - Accent1 2" xfId="41" xr:uid="{00000000-0005-0000-0000-00004B010000}"/>
    <cellStyle name="40% - Accent1 2 10" xfId="825" xr:uid="{00000000-0005-0000-0000-00004C010000}"/>
    <cellStyle name="40% - Accent1 2 11" xfId="826" xr:uid="{00000000-0005-0000-0000-00004D010000}"/>
    <cellStyle name="40% - Accent1 2 2" xfId="824" xr:uid="{00000000-0005-0000-0000-00004E010000}"/>
    <cellStyle name="40% - Accent1 2 2 2" xfId="827" xr:uid="{00000000-0005-0000-0000-00004F010000}"/>
    <cellStyle name="40% - Accent1 2 2 2 2" xfId="828" xr:uid="{00000000-0005-0000-0000-000050010000}"/>
    <cellStyle name="40% - Accent1 2 3" xfId="829" xr:uid="{00000000-0005-0000-0000-000051010000}"/>
    <cellStyle name="40% - Accent1 2 4" xfId="830" xr:uid="{00000000-0005-0000-0000-000052010000}"/>
    <cellStyle name="40% - Accent1 2 5" xfId="831" xr:uid="{00000000-0005-0000-0000-000053010000}"/>
    <cellStyle name="40% - Accent1 2 6" xfId="832" xr:uid="{00000000-0005-0000-0000-000054010000}"/>
    <cellStyle name="40% - Accent1 2 7" xfId="833" xr:uid="{00000000-0005-0000-0000-000055010000}"/>
    <cellStyle name="40% - Accent1 2 8" xfId="834" xr:uid="{00000000-0005-0000-0000-000056010000}"/>
    <cellStyle name="40% - Accent1 2 9" xfId="835" xr:uid="{00000000-0005-0000-0000-000057010000}"/>
    <cellStyle name="40% - Accent1 20" xfId="836" xr:uid="{00000000-0005-0000-0000-000058010000}"/>
    <cellStyle name="40% - Accent1 21" xfId="837" xr:uid="{00000000-0005-0000-0000-000059010000}"/>
    <cellStyle name="40% - Accent1 3" xfId="88" xr:uid="{00000000-0005-0000-0000-00005A010000}"/>
    <cellStyle name="40% - Accent1 3 10" xfId="839" xr:uid="{00000000-0005-0000-0000-00005B010000}"/>
    <cellStyle name="40% - Accent1 3 11" xfId="840" xr:uid="{00000000-0005-0000-0000-00005C010000}"/>
    <cellStyle name="40% - Accent1 3 2" xfId="838" xr:uid="{00000000-0005-0000-0000-00005D010000}"/>
    <cellStyle name="40% - Accent1 3 2 2" xfId="841" xr:uid="{00000000-0005-0000-0000-00005E010000}"/>
    <cellStyle name="40% - Accent1 3 2 2 2" xfId="842" xr:uid="{00000000-0005-0000-0000-00005F010000}"/>
    <cellStyle name="40% - Accent1 3 3" xfId="843" xr:uid="{00000000-0005-0000-0000-000060010000}"/>
    <cellStyle name="40% - Accent1 3 4" xfId="844" xr:uid="{00000000-0005-0000-0000-000061010000}"/>
    <cellStyle name="40% - Accent1 3 5" xfId="845" xr:uid="{00000000-0005-0000-0000-000062010000}"/>
    <cellStyle name="40% - Accent1 3 6" xfId="846" xr:uid="{00000000-0005-0000-0000-000063010000}"/>
    <cellStyle name="40% - Accent1 3 7" xfId="847" xr:uid="{00000000-0005-0000-0000-000064010000}"/>
    <cellStyle name="40% - Accent1 3 8" xfId="848" xr:uid="{00000000-0005-0000-0000-000065010000}"/>
    <cellStyle name="40% - Accent1 3 9" xfId="849" xr:uid="{00000000-0005-0000-0000-000066010000}"/>
    <cellStyle name="40% - Accent1 4" xfId="136" xr:uid="{00000000-0005-0000-0000-000067010000}"/>
    <cellStyle name="40% - Accent1 4 2" xfId="850" xr:uid="{00000000-0005-0000-0000-000068010000}"/>
    <cellStyle name="40% - Accent1 5" xfId="184" xr:uid="{00000000-0005-0000-0000-000069010000}"/>
    <cellStyle name="40% - Accent1 5 2" xfId="851" xr:uid="{00000000-0005-0000-0000-00006A010000}"/>
    <cellStyle name="40% - Accent1 6" xfId="232" xr:uid="{00000000-0005-0000-0000-00006B010000}"/>
    <cellStyle name="40% - Accent1 6 2" xfId="852" xr:uid="{00000000-0005-0000-0000-00006C010000}"/>
    <cellStyle name="40% - Accent1 7" xfId="280" xr:uid="{00000000-0005-0000-0000-00006D010000}"/>
    <cellStyle name="40% - Accent1 7 2" xfId="853" xr:uid="{00000000-0005-0000-0000-00006E010000}"/>
    <cellStyle name="40% - Accent1 8" xfId="328" xr:uid="{00000000-0005-0000-0000-00006F010000}"/>
    <cellStyle name="40% - Accent1 8 2" xfId="854" xr:uid="{00000000-0005-0000-0000-000070010000}"/>
    <cellStyle name="40% - Accent1 9" xfId="376" xr:uid="{00000000-0005-0000-0000-000071010000}"/>
    <cellStyle name="40% - Accent1 9 2" xfId="855" xr:uid="{00000000-0005-0000-0000-000072010000}"/>
    <cellStyle name="40% - Accent2 10" xfId="425" xr:uid="{00000000-0005-0000-0000-000073010000}"/>
    <cellStyle name="40% - Accent2 10 2" xfId="856" xr:uid="{00000000-0005-0000-0000-000074010000}"/>
    <cellStyle name="40% - Accent2 11" xfId="473" xr:uid="{00000000-0005-0000-0000-000075010000}"/>
    <cellStyle name="40% - Accent2 11 2" xfId="857" xr:uid="{00000000-0005-0000-0000-000076010000}"/>
    <cellStyle name="40% - Accent2 12" xfId="521" xr:uid="{00000000-0005-0000-0000-000077010000}"/>
    <cellStyle name="40% - Accent2 12 2" xfId="858" xr:uid="{00000000-0005-0000-0000-000078010000}"/>
    <cellStyle name="40% - Accent2 13" xfId="859" xr:uid="{00000000-0005-0000-0000-000079010000}"/>
    <cellStyle name="40% - Accent2 14" xfId="860" xr:uid="{00000000-0005-0000-0000-00007A010000}"/>
    <cellStyle name="40% - Accent2 15" xfId="861" xr:uid="{00000000-0005-0000-0000-00007B010000}"/>
    <cellStyle name="40% - Accent2 16" xfId="862" xr:uid="{00000000-0005-0000-0000-00007C010000}"/>
    <cellStyle name="40% - Accent2 17" xfId="863" xr:uid="{00000000-0005-0000-0000-00007D010000}"/>
    <cellStyle name="40% - Accent2 18" xfId="864" xr:uid="{00000000-0005-0000-0000-00007E010000}"/>
    <cellStyle name="40% - Accent2 19" xfId="865" xr:uid="{00000000-0005-0000-0000-00007F010000}"/>
    <cellStyle name="40% - Accent2 2" xfId="42" xr:uid="{00000000-0005-0000-0000-000080010000}"/>
    <cellStyle name="40% - Accent2 2 10" xfId="867" xr:uid="{00000000-0005-0000-0000-000081010000}"/>
    <cellStyle name="40% - Accent2 2 11" xfId="868" xr:uid="{00000000-0005-0000-0000-000082010000}"/>
    <cellStyle name="40% - Accent2 2 2" xfId="866" xr:uid="{00000000-0005-0000-0000-000083010000}"/>
    <cellStyle name="40% - Accent2 2 2 2" xfId="869" xr:uid="{00000000-0005-0000-0000-000084010000}"/>
    <cellStyle name="40% - Accent2 2 2 2 2" xfId="870" xr:uid="{00000000-0005-0000-0000-000085010000}"/>
    <cellStyle name="40% - Accent2 2 3" xfId="871" xr:uid="{00000000-0005-0000-0000-000086010000}"/>
    <cellStyle name="40% - Accent2 2 4" xfId="872" xr:uid="{00000000-0005-0000-0000-000087010000}"/>
    <cellStyle name="40% - Accent2 2 5" xfId="873" xr:uid="{00000000-0005-0000-0000-000088010000}"/>
    <cellStyle name="40% - Accent2 2 6" xfId="874" xr:uid="{00000000-0005-0000-0000-000089010000}"/>
    <cellStyle name="40% - Accent2 2 7" xfId="875" xr:uid="{00000000-0005-0000-0000-00008A010000}"/>
    <cellStyle name="40% - Accent2 2 8" xfId="876" xr:uid="{00000000-0005-0000-0000-00008B010000}"/>
    <cellStyle name="40% - Accent2 2 9" xfId="877" xr:uid="{00000000-0005-0000-0000-00008C010000}"/>
    <cellStyle name="40% - Accent2 20" xfId="878" xr:uid="{00000000-0005-0000-0000-00008D010000}"/>
    <cellStyle name="40% - Accent2 21" xfId="879" xr:uid="{00000000-0005-0000-0000-00008E010000}"/>
    <cellStyle name="40% - Accent2 3" xfId="89" xr:uid="{00000000-0005-0000-0000-00008F010000}"/>
    <cellStyle name="40% - Accent2 3 10" xfId="881" xr:uid="{00000000-0005-0000-0000-000090010000}"/>
    <cellStyle name="40% - Accent2 3 11" xfId="882" xr:uid="{00000000-0005-0000-0000-000091010000}"/>
    <cellStyle name="40% - Accent2 3 2" xfId="880" xr:uid="{00000000-0005-0000-0000-000092010000}"/>
    <cellStyle name="40% - Accent2 3 2 2" xfId="883" xr:uid="{00000000-0005-0000-0000-000093010000}"/>
    <cellStyle name="40% - Accent2 3 2 2 2" xfId="884" xr:uid="{00000000-0005-0000-0000-000094010000}"/>
    <cellStyle name="40% - Accent2 3 3" xfId="885" xr:uid="{00000000-0005-0000-0000-000095010000}"/>
    <cellStyle name="40% - Accent2 3 4" xfId="886" xr:uid="{00000000-0005-0000-0000-000096010000}"/>
    <cellStyle name="40% - Accent2 3 5" xfId="887" xr:uid="{00000000-0005-0000-0000-000097010000}"/>
    <cellStyle name="40% - Accent2 3 6" xfId="888" xr:uid="{00000000-0005-0000-0000-000098010000}"/>
    <cellStyle name="40% - Accent2 3 7" xfId="889" xr:uid="{00000000-0005-0000-0000-000099010000}"/>
    <cellStyle name="40% - Accent2 3 8" xfId="890" xr:uid="{00000000-0005-0000-0000-00009A010000}"/>
    <cellStyle name="40% - Accent2 3 9" xfId="891" xr:uid="{00000000-0005-0000-0000-00009B010000}"/>
    <cellStyle name="40% - Accent2 4" xfId="137" xr:uid="{00000000-0005-0000-0000-00009C010000}"/>
    <cellStyle name="40% - Accent2 4 2" xfId="892" xr:uid="{00000000-0005-0000-0000-00009D010000}"/>
    <cellStyle name="40% - Accent2 5" xfId="185" xr:uid="{00000000-0005-0000-0000-00009E010000}"/>
    <cellStyle name="40% - Accent2 5 2" xfId="893" xr:uid="{00000000-0005-0000-0000-00009F010000}"/>
    <cellStyle name="40% - Accent2 6" xfId="233" xr:uid="{00000000-0005-0000-0000-0000A0010000}"/>
    <cellStyle name="40% - Accent2 6 2" xfId="894" xr:uid="{00000000-0005-0000-0000-0000A1010000}"/>
    <cellStyle name="40% - Accent2 7" xfId="281" xr:uid="{00000000-0005-0000-0000-0000A2010000}"/>
    <cellStyle name="40% - Accent2 7 2" xfId="895" xr:uid="{00000000-0005-0000-0000-0000A3010000}"/>
    <cellStyle name="40% - Accent2 8" xfId="329" xr:uid="{00000000-0005-0000-0000-0000A4010000}"/>
    <cellStyle name="40% - Accent2 8 2" xfId="896" xr:uid="{00000000-0005-0000-0000-0000A5010000}"/>
    <cellStyle name="40% - Accent2 9" xfId="377" xr:uid="{00000000-0005-0000-0000-0000A6010000}"/>
    <cellStyle name="40% - Accent2 9 2" xfId="897" xr:uid="{00000000-0005-0000-0000-0000A7010000}"/>
    <cellStyle name="40% - Accent3 10" xfId="426" xr:uid="{00000000-0005-0000-0000-0000A8010000}"/>
    <cellStyle name="40% - Accent3 10 2" xfId="898" xr:uid="{00000000-0005-0000-0000-0000A9010000}"/>
    <cellStyle name="40% - Accent3 11" xfId="474" xr:uid="{00000000-0005-0000-0000-0000AA010000}"/>
    <cellStyle name="40% - Accent3 11 2" xfId="899" xr:uid="{00000000-0005-0000-0000-0000AB010000}"/>
    <cellStyle name="40% - Accent3 12" xfId="522" xr:uid="{00000000-0005-0000-0000-0000AC010000}"/>
    <cellStyle name="40% - Accent3 12 2" xfId="900" xr:uid="{00000000-0005-0000-0000-0000AD010000}"/>
    <cellStyle name="40% - Accent3 13" xfId="901" xr:uid="{00000000-0005-0000-0000-0000AE010000}"/>
    <cellStyle name="40% - Accent3 14" xfId="902" xr:uid="{00000000-0005-0000-0000-0000AF010000}"/>
    <cellStyle name="40% - Accent3 15" xfId="903" xr:uid="{00000000-0005-0000-0000-0000B0010000}"/>
    <cellStyle name="40% - Accent3 16" xfId="904" xr:uid="{00000000-0005-0000-0000-0000B1010000}"/>
    <cellStyle name="40% - Accent3 17" xfId="905" xr:uid="{00000000-0005-0000-0000-0000B2010000}"/>
    <cellStyle name="40% - Accent3 18" xfId="906" xr:uid="{00000000-0005-0000-0000-0000B3010000}"/>
    <cellStyle name="40% - Accent3 19" xfId="907" xr:uid="{00000000-0005-0000-0000-0000B4010000}"/>
    <cellStyle name="40% - Accent3 2" xfId="43" xr:uid="{00000000-0005-0000-0000-0000B5010000}"/>
    <cellStyle name="40% - Accent3 2 10" xfId="909" xr:uid="{00000000-0005-0000-0000-0000B6010000}"/>
    <cellStyle name="40% - Accent3 2 11" xfId="910" xr:uid="{00000000-0005-0000-0000-0000B7010000}"/>
    <cellStyle name="40% - Accent3 2 2" xfId="908" xr:uid="{00000000-0005-0000-0000-0000B8010000}"/>
    <cellStyle name="40% - Accent3 2 2 2" xfId="911" xr:uid="{00000000-0005-0000-0000-0000B9010000}"/>
    <cellStyle name="40% - Accent3 2 2 2 2" xfId="912" xr:uid="{00000000-0005-0000-0000-0000BA010000}"/>
    <cellStyle name="40% - Accent3 2 3" xfId="913" xr:uid="{00000000-0005-0000-0000-0000BB010000}"/>
    <cellStyle name="40% - Accent3 2 4" xfId="914" xr:uid="{00000000-0005-0000-0000-0000BC010000}"/>
    <cellStyle name="40% - Accent3 2 5" xfId="915" xr:uid="{00000000-0005-0000-0000-0000BD010000}"/>
    <cellStyle name="40% - Accent3 2 6" xfId="916" xr:uid="{00000000-0005-0000-0000-0000BE010000}"/>
    <cellStyle name="40% - Accent3 2 7" xfId="917" xr:uid="{00000000-0005-0000-0000-0000BF010000}"/>
    <cellStyle name="40% - Accent3 2 8" xfId="918" xr:uid="{00000000-0005-0000-0000-0000C0010000}"/>
    <cellStyle name="40% - Accent3 2 9" xfId="919" xr:uid="{00000000-0005-0000-0000-0000C1010000}"/>
    <cellStyle name="40% - Accent3 20" xfId="920" xr:uid="{00000000-0005-0000-0000-0000C2010000}"/>
    <cellStyle name="40% - Accent3 21" xfId="921" xr:uid="{00000000-0005-0000-0000-0000C3010000}"/>
    <cellStyle name="40% - Accent3 3" xfId="90" xr:uid="{00000000-0005-0000-0000-0000C4010000}"/>
    <cellStyle name="40% - Accent3 3 10" xfId="923" xr:uid="{00000000-0005-0000-0000-0000C5010000}"/>
    <cellStyle name="40% - Accent3 3 11" xfId="924" xr:uid="{00000000-0005-0000-0000-0000C6010000}"/>
    <cellStyle name="40% - Accent3 3 2" xfId="922" xr:uid="{00000000-0005-0000-0000-0000C7010000}"/>
    <cellStyle name="40% - Accent3 3 2 2" xfId="925" xr:uid="{00000000-0005-0000-0000-0000C8010000}"/>
    <cellStyle name="40% - Accent3 3 2 2 2" xfId="926" xr:uid="{00000000-0005-0000-0000-0000C9010000}"/>
    <cellStyle name="40% - Accent3 3 3" xfId="927" xr:uid="{00000000-0005-0000-0000-0000CA010000}"/>
    <cellStyle name="40% - Accent3 3 4" xfId="928" xr:uid="{00000000-0005-0000-0000-0000CB010000}"/>
    <cellStyle name="40% - Accent3 3 5" xfId="929" xr:uid="{00000000-0005-0000-0000-0000CC010000}"/>
    <cellStyle name="40% - Accent3 3 6" xfId="930" xr:uid="{00000000-0005-0000-0000-0000CD010000}"/>
    <cellStyle name="40% - Accent3 3 7" xfId="931" xr:uid="{00000000-0005-0000-0000-0000CE010000}"/>
    <cellStyle name="40% - Accent3 3 8" xfId="932" xr:uid="{00000000-0005-0000-0000-0000CF010000}"/>
    <cellStyle name="40% - Accent3 3 9" xfId="933" xr:uid="{00000000-0005-0000-0000-0000D0010000}"/>
    <cellStyle name="40% - Accent3 4" xfId="138" xr:uid="{00000000-0005-0000-0000-0000D1010000}"/>
    <cellStyle name="40% - Accent3 4 2" xfId="934" xr:uid="{00000000-0005-0000-0000-0000D2010000}"/>
    <cellStyle name="40% - Accent3 5" xfId="186" xr:uid="{00000000-0005-0000-0000-0000D3010000}"/>
    <cellStyle name="40% - Accent3 5 2" xfId="935" xr:uid="{00000000-0005-0000-0000-0000D4010000}"/>
    <cellStyle name="40% - Accent3 6" xfId="234" xr:uid="{00000000-0005-0000-0000-0000D5010000}"/>
    <cellStyle name="40% - Accent3 6 2" xfId="936" xr:uid="{00000000-0005-0000-0000-0000D6010000}"/>
    <cellStyle name="40% - Accent3 7" xfId="282" xr:uid="{00000000-0005-0000-0000-0000D7010000}"/>
    <cellStyle name="40% - Accent3 7 2" xfId="937" xr:uid="{00000000-0005-0000-0000-0000D8010000}"/>
    <cellStyle name="40% - Accent3 8" xfId="330" xr:uid="{00000000-0005-0000-0000-0000D9010000}"/>
    <cellStyle name="40% - Accent3 8 2" xfId="938" xr:uid="{00000000-0005-0000-0000-0000DA010000}"/>
    <cellStyle name="40% - Accent3 9" xfId="378" xr:uid="{00000000-0005-0000-0000-0000DB010000}"/>
    <cellStyle name="40% - Accent3 9 2" xfId="939" xr:uid="{00000000-0005-0000-0000-0000DC010000}"/>
    <cellStyle name="40% - Accent4 10" xfId="427" xr:uid="{00000000-0005-0000-0000-0000DD010000}"/>
    <cellStyle name="40% - Accent4 10 2" xfId="940" xr:uid="{00000000-0005-0000-0000-0000DE010000}"/>
    <cellStyle name="40% - Accent4 11" xfId="475" xr:uid="{00000000-0005-0000-0000-0000DF010000}"/>
    <cellStyle name="40% - Accent4 11 2" xfId="941" xr:uid="{00000000-0005-0000-0000-0000E0010000}"/>
    <cellStyle name="40% - Accent4 12" xfId="523" xr:uid="{00000000-0005-0000-0000-0000E1010000}"/>
    <cellStyle name="40% - Accent4 12 2" xfId="942" xr:uid="{00000000-0005-0000-0000-0000E2010000}"/>
    <cellStyle name="40% - Accent4 13" xfId="943" xr:uid="{00000000-0005-0000-0000-0000E3010000}"/>
    <cellStyle name="40% - Accent4 14" xfId="944" xr:uid="{00000000-0005-0000-0000-0000E4010000}"/>
    <cellStyle name="40% - Accent4 15" xfId="945" xr:uid="{00000000-0005-0000-0000-0000E5010000}"/>
    <cellStyle name="40% - Accent4 16" xfId="946" xr:uid="{00000000-0005-0000-0000-0000E6010000}"/>
    <cellStyle name="40% - Accent4 17" xfId="947" xr:uid="{00000000-0005-0000-0000-0000E7010000}"/>
    <cellStyle name="40% - Accent4 18" xfId="948" xr:uid="{00000000-0005-0000-0000-0000E8010000}"/>
    <cellStyle name="40% - Accent4 19" xfId="949" xr:uid="{00000000-0005-0000-0000-0000E9010000}"/>
    <cellStyle name="40% - Accent4 2" xfId="44" xr:uid="{00000000-0005-0000-0000-0000EA010000}"/>
    <cellStyle name="40% - Accent4 2 10" xfId="951" xr:uid="{00000000-0005-0000-0000-0000EB010000}"/>
    <cellStyle name="40% - Accent4 2 11" xfId="952" xr:uid="{00000000-0005-0000-0000-0000EC010000}"/>
    <cellStyle name="40% - Accent4 2 2" xfId="950" xr:uid="{00000000-0005-0000-0000-0000ED010000}"/>
    <cellStyle name="40% - Accent4 2 2 2" xfId="953" xr:uid="{00000000-0005-0000-0000-0000EE010000}"/>
    <cellStyle name="40% - Accent4 2 2 2 2" xfId="954" xr:uid="{00000000-0005-0000-0000-0000EF010000}"/>
    <cellStyle name="40% - Accent4 2 3" xfId="955" xr:uid="{00000000-0005-0000-0000-0000F0010000}"/>
    <cellStyle name="40% - Accent4 2 4" xfId="956" xr:uid="{00000000-0005-0000-0000-0000F1010000}"/>
    <cellStyle name="40% - Accent4 2 5" xfId="957" xr:uid="{00000000-0005-0000-0000-0000F2010000}"/>
    <cellStyle name="40% - Accent4 2 6" xfId="958" xr:uid="{00000000-0005-0000-0000-0000F3010000}"/>
    <cellStyle name="40% - Accent4 2 7" xfId="959" xr:uid="{00000000-0005-0000-0000-0000F4010000}"/>
    <cellStyle name="40% - Accent4 2 8" xfId="960" xr:uid="{00000000-0005-0000-0000-0000F5010000}"/>
    <cellStyle name="40% - Accent4 2 9" xfId="961" xr:uid="{00000000-0005-0000-0000-0000F6010000}"/>
    <cellStyle name="40% - Accent4 20" xfId="962" xr:uid="{00000000-0005-0000-0000-0000F7010000}"/>
    <cellStyle name="40% - Accent4 21" xfId="963" xr:uid="{00000000-0005-0000-0000-0000F8010000}"/>
    <cellStyle name="40% - Accent4 3" xfId="91" xr:uid="{00000000-0005-0000-0000-0000F9010000}"/>
    <cellStyle name="40% - Accent4 3 10" xfId="965" xr:uid="{00000000-0005-0000-0000-0000FA010000}"/>
    <cellStyle name="40% - Accent4 3 11" xfId="966" xr:uid="{00000000-0005-0000-0000-0000FB010000}"/>
    <cellStyle name="40% - Accent4 3 2" xfId="964" xr:uid="{00000000-0005-0000-0000-0000FC010000}"/>
    <cellStyle name="40% - Accent4 3 2 2" xfId="967" xr:uid="{00000000-0005-0000-0000-0000FD010000}"/>
    <cellStyle name="40% - Accent4 3 2 2 2" xfId="968" xr:uid="{00000000-0005-0000-0000-0000FE010000}"/>
    <cellStyle name="40% - Accent4 3 3" xfId="969" xr:uid="{00000000-0005-0000-0000-0000FF010000}"/>
    <cellStyle name="40% - Accent4 3 4" xfId="970" xr:uid="{00000000-0005-0000-0000-000000020000}"/>
    <cellStyle name="40% - Accent4 3 5" xfId="971" xr:uid="{00000000-0005-0000-0000-000001020000}"/>
    <cellStyle name="40% - Accent4 3 6" xfId="972" xr:uid="{00000000-0005-0000-0000-000002020000}"/>
    <cellStyle name="40% - Accent4 3 7" xfId="973" xr:uid="{00000000-0005-0000-0000-000003020000}"/>
    <cellStyle name="40% - Accent4 3 8" xfId="974" xr:uid="{00000000-0005-0000-0000-000004020000}"/>
    <cellStyle name="40% - Accent4 3 9" xfId="975" xr:uid="{00000000-0005-0000-0000-000005020000}"/>
    <cellStyle name="40% - Accent4 4" xfId="139" xr:uid="{00000000-0005-0000-0000-000006020000}"/>
    <cellStyle name="40% - Accent4 4 2" xfId="976" xr:uid="{00000000-0005-0000-0000-000007020000}"/>
    <cellStyle name="40% - Accent4 5" xfId="187" xr:uid="{00000000-0005-0000-0000-000008020000}"/>
    <cellStyle name="40% - Accent4 5 2" xfId="977" xr:uid="{00000000-0005-0000-0000-000009020000}"/>
    <cellStyle name="40% - Accent4 6" xfId="235" xr:uid="{00000000-0005-0000-0000-00000A020000}"/>
    <cellStyle name="40% - Accent4 6 2" xfId="978" xr:uid="{00000000-0005-0000-0000-00000B020000}"/>
    <cellStyle name="40% - Accent4 7" xfId="283" xr:uid="{00000000-0005-0000-0000-00000C020000}"/>
    <cellStyle name="40% - Accent4 7 2" xfId="979" xr:uid="{00000000-0005-0000-0000-00000D020000}"/>
    <cellStyle name="40% - Accent4 8" xfId="331" xr:uid="{00000000-0005-0000-0000-00000E020000}"/>
    <cellStyle name="40% - Accent4 8 2" xfId="980" xr:uid="{00000000-0005-0000-0000-00000F020000}"/>
    <cellStyle name="40% - Accent4 9" xfId="379" xr:uid="{00000000-0005-0000-0000-000010020000}"/>
    <cellStyle name="40% - Accent4 9 2" xfId="981" xr:uid="{00000000-0005-0000-0000-000011020000}"/>
    <cellStyle name="40% - Accent5 10" xfId="428" xr:uid="{00000000-0005-0000-0000-000012020000}"/>
    <cellStyle name="40% - Accent5 10 2" xfId="982" xr:uid="{00000000-0005-0000-0000-000013020000}"/>
    <cellStyle name="40% - Accent5 11" xfId="476" xr:uid="{00000000-0005-0000-0000-000014020000}"/>
    <cellStyle name="40% - Accent5 11 2" xfId="983" xr:uid="{00000000-0005-0000-0000-000015020000}"/>
    <cellStyle name="40% - Accent5 12" xfId="524" xr:uid="{00000000-0005-0000-0000-000016020000}"/>
    <cellStyle name="40% - Accent5 12 2" xfId="984" xr:uid="{00000000-0005-0000-0000-000017020000}"/>
    <cellStyle name="40% - Accent5 13" xfId="985" xr:uid="{00000000-0005-0000-0000-000018020000}"/>
    <cellStyle name="40% - Accent5 14" xfId="986" xr:uid="{00000000-0005-0000-0000-000019020000}"/>
    <cellStyle name="40% - Accent5 15" xfId="987" xr:uid="{00000000-0005-0000-0000-00001A020000}"/>
    <cellStyle name="40% - Accent5 16" xfId="988" xr:uid="{00000000-0005-0000-0000-00001B020000}"/>
    <cellStyle name="40% - Accent5 17" xfId="989" xr:uid="{00000000-0005-0000-0000-00001C020000}"/>
    <cellStyle name="40% - Accent5 18" xfId="990" xr:uid="{00000000-0005-0000-0000-00001D020000}"/>
    <cellStyle name="40% - Accent5 19" xfId="991" xr:uid="{00000000-0005-0000-0000-00001E020000}"/>
    <cellStyle name="40% - Accent5 2" xfId="45" xr:uid="{00000000-0005-0000-0000-00001F020000}"/>
    <cellStyle name="40% - Accent5 2 10" xfId="993" xr:uid="{00000000-0005-0000-0000-000020020000}"/>
    <cellStyle name="40% - Accent5 2 11" xfId="994" xr:uid="{00000000-0005-0000-0000-000021020000}"/>
    <cellStyle name="40% - Accent5 2 2" xfId="992" xr:uid="{00000000-0005-0000-0000-000022020000}"/>
    <cellStyle name="40% - Accent5 2 2 2" xfId="995" xr:uid="{00000000-0005-0000-0000-000023020000}"/>
    <cellStyle name="40% - Accent5 2 2 2 2" xfId="996" xr:uid="{00000000-0005-0000-0000-000024020000}"/>
    <cellStyle name="40% - Accent5 2 3" xfId="997" xr:uid="{00000000-0005-0000-0000-000025020000}"/>
    <cellStyle name="40% - Accent5 2 4" xfId="998" xr:uid="{00000000-0005-0000-0000-000026020000}"/>
    <cellStyle name="40% - Accent5 2 5" xfId="999" xr:uid="{00000000-0005-0000-0000-000027020000}"/>
    <cellStyle name="40% - Accent5 2 6" xfId="1000" xr:uid="{00000000-0005-0000-0000-000028020000}"/>
    <cellStyle name="40% - Accent5 2 7" xfId="1001" xr:uid="{00000000-0005-0000-0000-000029020000}"/>
    <cellStyle name="40% - Accent5 2 8" xfId="1002" xr:uid="{00000000-0005-0000-0000-00002A020000}"/>
    <cellStyle name="40% - Accent5 2 9" xfId="1003" xr:uid="{00000000-0005-0000-0000-00002B020000}"/>
    <cellStyle name="40% - Accent5 20" xfId="1004" xr:uid="{00000000-0005-0000-0000-00002C020000}"/>
    <cellStyle name="40% - Accent5 21" xfId="1005" xr:uid="{00000000-0005-0000-0000-00002D020000}"/>
    <cellStyle name="40% - Accent5 3" xfId="92" xr:uid="{00000000-0005-0000-0000-00002E020000}"/>
    <cellStyle name="40% - Accent5 3 10" xfId="1007" xr:uid="{00000000-0005-0000-0000-00002F020000}"/>
    <cellStyle name="40% - Accent5 3 11" xfId="1008" xr:uid="{00000000-0005-0000-0000-000030020000}"/>
    <cellStyle name="40% - Accent5 3 2" xfId="1006" xr:uid="{00000000-0005-0000-0000-000031020000}"/>
    <cellStyle name="40% - Accent5 3 2 2" xfId="1009" xr:uid="{00000000-0005-0000-0000-000032020000}"/>
    <cellStyle name="40% - Accent5 3 2 2 2" xfId="1010" xr:uid="{00000000-0005-0000-0000-000033020000}"/>
    <cellStyle name="40% - Accent5 3 3" xfId="1011" xr:uid="{00000000-0005-0000-0000-000034020000}"/>
    <cellStyle name="40% - Accent5 3 4" xfId="1012" xr:uid="{00000000-0005-0000-0000-000035020000}"/>
    <cellStyle name="40% - Accent5 3 5" xfId="1013" xr:uid="{00000000-0005-0000-0000-000036020000}"/>
    <cellStyle name="40% - Accent5 3 6" xfId="1014" xr:uid="{00000000-0005-0000-0000-000037020000}"/>
    <cellStyle name="40% - Accent5 3 7" xfId="1015" xr:uid="{00000000-0005-0000-0000-000038020000}"/>
    <cellStyle name="40% - Accent5 3 8" xfId="1016" xr:uid="{00000000-0005-0000-0000-000039020000}"/>
    <cellStyle name="40% - Accent5 3 9" xfId="1017" xr:uid="{00000000-0005-0000-0000-00003A020000}"/>
    <cellStyle name="40% - Accent5 4" xfId="140" xr:uid="{00000000-0005-0000-0000-00003B020000}"/>
    <cellStyle name="40% - Accent5 4 2" xfId="1018" xr:uid="{00000000-0005-0000-0000-00003C020000}"/>
    <cellStyle name="40% - Accent5 5" xfId="188" xr:uid="{00000000-0005-0000-0000-00003D020000}"/>
    <cellStyle name="40% - Accent5 5 2" xfId="1019" xr:uid="{00000000-0005-0000-0000-00003E020000}"/>
    <cellStyle name="40% - Accent5 6" xfId="236" xr:uid="{00000000-0005-0000-0000-00003F020000}"/>
    <cellStyle name="40% - Accent5 6 2" xfId="1020" xr:uid="{00000000-0005-0000-0000-000040020000}"/>
    <cellStyle name="40% - Accent5 7" xfId="284" xr:uid="{00000000-0005-0000-0000-000041020000}"/>
    <cellStyle name="40% - Accent5 7 2" xfId="1021" xr:uid="{00000000-0005-0000-0000-000042020000}"/>
    <cellStyle name="40% - Accent5 8" xfId="332" xr:uid="{00000000-0005-0000-0000-000043020000}"/>
    <cellStyle name="40% - Accent5 8 2" xfId="1022" xr:uid="{00000000-0005-0000-0000-000044020000}"/>
    <cellStyle name="40% - Accent5 9" xfId="380" xr:uid="{00000000-0005-0000-0000-000045020000}"/>
    <cellStyle name="40% - Accent5 9 2" xfId="1023" xr:uid="{00000000-0005-0000-0000-000046020000}"/>
    <cellStyle name="40% - Accent6 10" xfId="429" xr:uid="{00000000-0005-0000-0000-000047020000}"/>
    <cellStyle name="40% - Accent6 10 2" xfId="1024" xr:uid="{00000000-0005-0000-0000-000048020000}"/>
    <cellStyle name="40% - Accent6 11" xfId="477" xr:uid="{00000000-0005-0000-0000-000049020000}"/>
    <cellStyle name="40% - Accent6 11 2" xfId="1025" xr:uid="{00000000-0005-0000-0000-00004A020000}"/>
    <cellStyle name="40% - Accent6 12" xfId="525" xr:uid="{00000000-0005-0000-0000-00004B020000}"/>
    <cellStyle name="40% - Accent6 12 2" xfId="1026" xr:uid="{00000000-0005-0000-0000-00004C020000}"/>
    <cellStyle name="40% - Accent6 13" xfId="1027" xr:uid="{00000000-0005-0000-0000-00004D020000}"/>
    <cellStyle name="40% - Accent6 14" xfId="1028" xr:uid="{00000000-0005-0000-0000-00004E020000}"/>
    <cellStyle name="40% - Accent6 15" xfId="1029" xr:uid="{00000000-0005-0000-0000-00004F020000}"/>
    <cellStyle name="40% - Accent6 16" xfId="1030" xr:uid="{00000000-0005-0000-0000-000050020000}"/>
    <cellStyle name="40% - Accent6 17" xfId="1031" xr:uid="{00000000-0005-0000-0000-000051020000}"/>
    <cellStyle name="40% - Accent6 18" xfId="1032" xr:uid="{00000000-0005-0000-0000-000052020000}"/>
    <cellStyle name="40% - Accent6 19" xfId="1033" xr:uid="{00000000-0005-0000-0000-000053020000}"/>
    <cellStyle name="40% - Accent6 2" xfId="46" xr:uid="{00000000-0005-0000-0000-000054020000}"/>
    <cellStyle name="40% - Accent6 2 10" xfId="1035" xr:uid="{00000000-0005-0000-0000-000055020000}"/>
    <cellStyle name="40% - Accent6 2 11" xfId="1036" xr:uid="{00000000-0005-0000-0000-000056020000}"/>
    <cellStyle name="40% - Accent6 2 2" xfId="1034" xr:uid="{00000000-0005-0000-0000-000057020000}"/>
    <cellStyle name="40% - Accent6 2 2 2" xfId="1037" xr:uid="{00000000-0005-0000-0000-000058020000}"/>
    <cellStyle name="40% - Accent6 2 2 2 2" xfId="1038" xr:uid="{00000000-0005-0000-0000-000059020000}"/>
    <cellStyle name="40% - Accent6 2 3" xfId="1039" xr:uid="{00000000-0005-0000-0000-00005A020000}"/>
    <cellStyle name="40% - Accent6 2 4" xfId="1040" xr:uid="{00000000-0005-0000-0000-00005B020000}"/>
    <cellStyle name="40% - Accent6 2 5" xfId="1041" xr:uid="{00000000-0005-0000-0000-00005C020000}"/>
    <cellStyle name="40% - Accent6 2 6" xfId="1042" xr:uid="{00000000-0005-0000-0000-00005D020000}"/>
    <cellStyle name="40% - Accent6 2 7" xfId="1043" xr:uid="{00000000-0005-0000-0000-00005E020000}"/>
    <cellStyle name="40% - Accent6 2 8" xfId="1044" xr:uid="{00000000-0005-0000-0000-00005F020000}"/>
    <cellStyle name="40% - Accent6 2 9" xfId="1045" xr:uid="{00000000-0005-0000-0000-000060020000}"/>
    <cellStyle name="40% - Accent6 20" xfId="1046" xr:uid="{00000000-0005-0000-0000-000061020000}"/>
    <cellStyle name="40% - Accent6 21" xfId="1047" xr:uid="{00000000-0005-0000-0000-000062020000}"/>
    <cellStyle name="40% - Accent6 3" xfId="93" xr:uid="{00000000-0005-0000-0000-000063020000}"/>
    <cellStyle name="40% - Accent6 3 10" xfId="1049" xr:uid="{00000000-0005-0000-0000-000064020000}"/>
    <cellStyle name="40% - Accent6 3 11" xfId="1050" xr:uid="{00000000-0005-0000-0000-000065020000}"/>
    <cellStyle name="40% - Accent6 3 2" xfId="1048" xr:uid="{00000000-0005-0000-0000-000066020000}"/>
    <cellStyle name="40% - Accent6 3 2 2" xfId="1051" xr:uid="{00000000-0005-0000-0000-000067020000}"/>
    <cellStyle name="40% - Accent6 3 2 2 2" xfId="1052" xr:uid="{00000000-0005-0000-0000-000068020000}"/>
    <cellStyle name="40% - Accent6 3 3" xfId="1053" xr:uid="{00000000-0005-0000-0000-000069020000}"/>
    <cellStyle name="40% - Accent6 3 4" xfId="1054" xr:uid="{00000000-0005-0000-0000-00006A020000}"/>
    <cellStyle name="40% - Accent6 3 5" xfId="1055" xr:uid="{00000000-0005-0000-0000-00006B020000}"/>
    <cellStyle name="40% - Accent6 3 6" xfId="1056" xr:uid="{00000000-0005-0000-0000-00006C020000}"/>
    <cellStyle name="40% - Accent6 3 7" xfId="1057" xr:uid="{00000000-0005-0000-0000-00006D020000}"/>
    <cellStyle name="40% - Accent6 3 8" xfId="1058" xr:uid="{00000000-0005-0000-0000-00006E020000}"/>
    <cellStyle name="40% - Accent6 3 9" xfId="1059" xr:uid="{00000000-0005-0000-0000-00006F020000}"/>
    <cellStyle name="40% - Accent6 4" xfId="141" xr:uid="{00000000-0005-0000-0000-000070020000}"/>
    <cellStyle name="40% - Accent6 4 2" xfId="1060" xr:uid="{00000000-0005-0000-0000-000071020000}"/>
    <cellStyle name="40% - Accent6 5" xfId="189" xr:uid="{00000000-0005-0000-0000-000072020000}"/>
    <cellStyle name="40% - Accent6 5 2" xfId="1061" xr:uid="{00000000-0005-0000-0000-000073020000}"/>
    <cellStyle name="40% - Accent6 6" xfId="237" xr:uid="{00000000-0005-0000-0000-000074020000}"/>
    <cellStyle name="40% - Accent6 6 2" xfId="1062" xr:uid="{00000000-0005-0000-0000-000075020000}"/>
    <cellStyle name="40% - Accent6 7" xfId="285" xr:uid="{00000000-0005-0000-0000-000076020000}"/>
    <cellStyle name="40% - Accent6 7 2" xfId="1063" xr:uid="{00000000-0005-0000-0000-000077020000}"/>
    <cellStyle name="40% - Accent6 8" xfId="333" xr:uid="{00000000-0005-0000-0000-000078020000}"/>
    <cellStyle name="40% - Accent6 8 2" xfId="1064" xr:uid="{00000000-0005-0000-0000-000079020000}"/>
    <cellStyle name="40% - Accent6 9" xfId="381" xr:uid="{00000000-0005-0000-0000-00007A020000}"/>
    <cellStyle name="40% - Accent6 9 2" xfId="1065" xr:uid="{00000000-0005-0000-0000-00007B020000}"/>
    <cellStyle name="60% - Accent1 10" xfId="430" xr:uid="{00000000-0005-0000-0000-00007C020000}"/>
    <cellStyle name="60% - Accent1 10 2" xfId="1066" xr:uid="{00000000-0005-0000-0000-00007D020000}"/>
    <cellStyle name="60% - Accent1 11" xfId="478" xr:uid="{00000000-0005-0000-0000-00007E020000}"/>
    <cellStyle name="60% - Accent1 11 2" xfId="1067" xr:uid="{00000000-0005-0000-0000-00007F020000}"/>
    <cellStyle name="60% - Accent1 12" xfId="526" xr:uid="{00000000-0005-0000-0000-000080020000}"/>
    <cellStyle name="60% - Accent1 12 2" xfId="1068" xr:uid="{00000000-0005-0000-0000-000081020000}"/>
    <cellStyle name="60% - Accent1 13" xfId="1069" xr:uid="{00000000-0005-0000-0000-000082020000}"/>
    <cellStyle name="60% - Accent1 14" xfId="1070" xr:uid="{00000000-0005-0000-0000-000083020000}"/>
    <cellStyle name="60% - Accent1 15" xfId="1071" xr:uid="{00000000-0005-0000-0000-000084020000}"/>
    <cellStyle name="60% - Accent1 16" xfId="1072" xr:uid="{00000000-0005-0000-0000-000085020000}"/>
    <cellStyle name="60% - Accent1 17" xfId="1073" xr:uid="{00000000-0005-0000-0000-000086020000}"/>
    <cellStyle name="60% - Accent1 18" xfId="1074" xr:uid="{00000000-0005-0000-0000-000087020000}"/>
    <cellStyle name="60% - Accent1 19" xfId="1075" xr:uid="{00000000-0005-0000-0000-000088020000}"/>
    <cellStyle name="60% - Accent1 2" xfId="47" xr:uid="{00000000-0005-0000-0000-000089020000}"/>
    <cellStyle name="60% - Accent1 2 2" xfId="1076" xr:uid="{00000000-0005-0000-0000-00008A020000}"/>
    <cellStyle name="60% - Accent1 20" xfId="1077" xr:uid="{00000000-0005-0000-0000-00008B020000}"/>
    <cellStyle name="60% - Accent1 21" xfId="1078" xr:uid="{00000000-0005-0000-0000-00008C020000}"/>
    <cellStyle name="60% - Accent1 3" xfId="94" xr:uid="{00000000-0005-0000-0000-00008D020000}"/>
    <cellStyle name="60% - Accent1 3 2" xfId="1079" xr:uid="{00000000-0005-0000-0000-00008E020000}"/>
    <cellStyle name="60% - Accent1 4" xfId="142" xr:uid="{00000000-0005-0000-0000-00008F020000}"/>
    <cellStyle name="60% - Accent1 4 2" xfId="1080" xr:uid="{00000000-0005-0000-0000-000090020000}"/>
    <cellStyle name="60% - Accent1 5" xfId="190" xr:uid="{00000000-0005-0000-0000-000091020000}"/>
    <cellStyle name="60% - Accent1 5 2" xfId="1081" xr:uid="{00000000-0005-0000-0000-000092020000}"/>
    <cellStyle name="60% - Accent1 6" xfId="238" xr:uid="{00000000-0005-0000-0000-000093020000}"/>
    <cellStyle name="60% - Accent1 6 2" xfId="1082" xr:uid="{00000000-0005-0000-0000-000094020000}"/>
    <cellStyle name="60% - Accent1 7" xfId="286" xr:uid="{00000000-0005-0000-0000-000095020000}"/>
    <cellStyle name="60% - Accent1 7 2" xfId="1083" xr:uid="{00000000-0005-0000-0000-000096020000}"/>
    <cellStyle name="60% - Accent1 8" xfId="334" xr:uid="{00000000-0005-0000-0000-000097020000}"/>
    <cellStyle name="60% - Accent1 8 2" xfId="1084" xr:uid="{00000000-0005-0000-0000-000098020000}"/>
    <cellStyle name="60% - Accent1 9" xfId="382" xr:uid="{00000000-0005-0000-0000-000099020000}"/>
    <cellStyle name="60% - Accent1 9 2" xfId="1085" xr:uid="{00000000-0005-0000-0000-00009A020000}"/>
    <cellStyle name="60% - Accent2 10" xfId="431" xr:uid="{00000000-0005-0000-0000-00009B020000}"/>
    <cellStyle name="60% - Accent2 10 2" xfId="1086" xr:uid="{00000000-0005-0000-0000-00009C020000}"/>
    <cellStyle name="60% - Accent2 11" xfId="479" xr:uid="{00000000-0005-0000-0000-00009D020000}"/>
    <cellStyle name="60% - Accent2 11 2" xfId="1087" xr:uid="{00000000-0005-0000-0000-00009E020000}"/>
    <cellStyle name="60% - Accent2 12" xfId="527" xr:uid="{00000000-0005-0000-0000-00009F020000}"/>
    <cellStyle name="60% - Accent2 12 2" xfId="1088" xr:uid="{00000000-0005-0000-0000-0000A0020000}"/>
    <cellStyle name="60% - Accent2 13" xfId="1089" xr:uid="{00000000-0005-0000-0000-0000A1020000}"/>
    <cellStyle name="60% - Accent2 14" xfId="1090" xr:uid="{00000000-0005-0000-0000-0000A2020000}"/>
    <cellStyle name="60% - Accent2 15" xfId="1091" xr:uid="{00000000-0005-0000-0000-0000A3020000}"/>
    <cellStyle name="60% - Accent2 16" xfId="1092" xr:uid="{00000000-0005-0000-0000-0000A4020000}"/>
    <cellStyle name="60% - Accent2 17" xfId="1093" xr:uid="{00000000-0005-0000-0000-0000A5020000}"/>
    <cellStyle name="60% - Accent2 18" xfId="1094" xr:uid="{00000000-0005-0000-0000-0000A6020000}"/>
    <cellStyle name="60% - Accent2 19" xfId="1095" xr:uid="{00000000-0005-0000-0000-0000A7020000}"/>
    <cellStyle name="60% - Accent2 2" xfId="48" xr:uid="{00000000-0005-0000-0000-0000A8020000}"/>
    <cellStyle name="60% - Accent2 2 2" xfId="1096" xr:uid="{00000000-0005-0000-0000-0000A9020000}"/>
    <cellStyle name="60% - Accent2 20" xfId="1097" xr:uid="{00000000-0005-0000-0000-0000AA020000}"/>
    <cellStyle name="60% - Accent2 21" xfId="1098" xr:uid="{00000000-0005-0000-0000-0000AB020000}"/>
    <cellStyle name="60% - Accent2 3" xfId="95" xr:uid="{00000000-0005-0000-0000-0000AC020000}"/>
    <cellStyle name="60% - Accent2 3 2" xfId="1099" xr:uid="{00000000-0005-0000-0000-0000AD020000}"/>
    <cellStyle name="60% - Accent2 4" xfId="143" xr:uid="{00000000-0005-0000-0000-0000AE020000}"/>
    <cellStyle name="60% - Accent2 4 2" xfId="1100" xr:uid="{00000000-0005-0000-0000-0000AF020000}"/>
    <cellStyle name="60% - Accent2 5" xfId="191" xr:uid="{00000000-0005-0000-0000-0000B0020000}"/>
    <cellStyle name="60% - Accent2 5 2" xfId="1101" xr:uid="{00000000-0005-0000-0000-0000B1020000}"/>
    <cellStyle name="60% - Accent2 6" xfId="239" xr:uid="{00000000-0005-0000-0000-0000B2020000}"/>
    <cellStyle name="60% - Accent2 6 2" xfId="1102" xr:uid="{00000000-0005-0000-0000-0000B3020000}"/>
    <cellStyle name="60% - Accent2 7" xfId="287" xr:uid="{00000000-0005-0000-0000-0000B4020000}"/>
    <cellStyle name="60% - Accent2 7 2" xfId="1103" xr:uid="{00000000-0005-0000-0000-0000B5020000}"/>
    <cellStyle name="60% - Accent2 8" xfId="335" xr:uid="{00000000-0005-0000-0000-0000B6020000}"/>
    <cellStyle name="60% - Accent2 8 2" xfId="1104" xr:uid="{00000000-0005-0000-0000-0000B7020000}"/>
    <cellStyle name="60% - Accent2 9" xfId="383" xr:uid="{00000000-0005-0000-0000-0000B8020000}"/>
    <cellStyle name="60% - Accent2 9 2" xfId="1105" xr:uid="{00000000-0005-0000-0000-0000B9020000}"/>
    <cellStyle name="60% - Accent3 10" xfId="432" xr:uid="{00000000-0005-0000-0000-0000BA020000}"/>
    <cellStyle name="60% - Accent3 10 2" xfId="1106" xr:uid="{00000000-0005-0000-0000-0000BB020000}"/>
    <cellStyle name="60% - Accent3 11" xfId="480" xr:uid="{00000000-0005-0000-0000-0000BC020000}"/>
    <cellStyle name="60% - Accent3 11 2" xfId="1107" xr:uid="{00000000-0005-0000-0000-0000BD020000}"/>
    <cellStyle name="60% - Accent3 12" xfId="528" xr:uid="{00000000-0005-0000-0000-0000BE020000}"/>
    <cellStyle name="60% - Accent3 12 2" xfId="1108" xr:uid="{00000000-0005-0000-0000-0000BF020000}"/>
    <cellStyle name="60% - Accent3 13" xfId="1109" xr:uid="{00000000-0005-0000-0000-0000C0020000}"/>
    <cellStyle name="60% - Accent3 14" xfId="1110" xr:uid="{00000000-0005-0000-0000-0000C1020000}"/>
    <cellStyle name="60% - Accent3 15" xfId="1111" xr:uid="{00000000-0005-0000-0000-0000C2020000}"/>
    <cellStyle name="60% - Accent3 16" xfId="1112" xr:uid="{00000000-0005-0000-0000-0000C3020000}"/>
    <cellStyle name="60% - Accent3 17" xfId="1113" xr:uid="{00000000-0005-0000-0000-0000C4020000}"/>
    <cellStyle name="60% - Accent3 18" xfId="1114" xr:uid="{00000000-0005-0000-0000-0000C5020000}"/>
    <cellStyle name="60% - Accent3 19" xfId="1115" xr:uid="{00000000-0005-0000-0000-0000C6020000}"/>
    <cellStyle name="60% - Accent3 2" xfId="49" xr:uid="{00000000-0005-0000-0000-0000C7020000}"/>
    <cellStyle name="60% - Accent3 2 2" xfId="1116" xr:uid="{00000000-0005-0000-0000-0000C8020000}"/>
    <cellStyle name="60% - Accent3 20" xfId="1117" xr:uid="{00000000-0005-0000-0000-0000C9020000}"/>
    <cellStyle name="60% - Accent3 21" xfId="1118" xr:uid="{00000000-0005-0000-0000-0000CA020000}"/>
    <cellStyle name="60% - Accent3 3" xfId="96" xr:uid="{00000000-0005-0000-0000-0000CB020000}"/>
    <cellStyle name="60% - Accent3 3 2" xfId="1119" xr:uid="{00000000-0005-0000-0000-0000CC020000}"/>
    <cellStyle name="60% - Accent3 4" xfId="144" xr:uid="{00000000-0005-0000-0000-0000CD020000}"/>
    <cellStyle name="60% - Accent3 4 2" xfId="1120" xr:uid="{00000000-0005-0000-0000-0000CE020000}"/>
    <cellStyle name="60% - Accent3 5" xfId="192" xr:uid="{00000000-0005-0000-0000-0000CF020000}"/>
    <cellStyle name="60% - Accent3 5 2" xfId="1121" xr:uid="{00000000-0005-0000-0000-0000D0020000}"/>
    <cellStyle name="60% - Accent3 6" xfId="240" xr:uid="{00000000-0005-0000-0000-0000D1020000}"/>
    <cellStyle name="60% - Accent3 6 2" xfId="1122" xr:uid="{00000000-0005-0000-0000-0000D2020000}"/>
    <cellStyle name="60% - Accent3 7" xfId="288" xr:uid="{00000000-0005-0000-0000-0000D3020000}"/>
    <cellStyle name="60% - Accent3 7 2" xfId="1123" xr:uid="{00000000-0005-0000-0000-0000D4020000}"/>
    <cellStyle name="60% - Accent3 8" xfId="336" xr:uid="{00000000-0005-0000-0000-0000D5020000}"/>
    <cellStyle name="60% - Accent3 8 2" xfId="1124" xr:uid="{00000000-0005-0000-0000-0000D6020000}"/>
    <cellStyle name="60% - Accent3 9" xfId="384" xr:uid="{00000000-0005-0000-0000-0000D7020000}"/>
    <cellStyle name="60% - Accent3 9 2" xfId="1125" xr:uid="{00000000-0005-0000-0000-0000D8020000}"/>
    <cellStyle name="60% - Accent4 10" xfId="433" xr:uid="{00000000-0005-0000-0000-0000D9020000}"/>
    <cellStyle name="60% - Accent4 10 2" xfId="1126" xr:uid="{00000000-0005-0000-0000-0000DA020000}"/>
    <cellStyle name="60% - Accent4 11" xfId="481" xr:uid="{00000000-0005-0000-0000-0000DB020000}"/>
    <cellStyle name="60% - Accent4 11 2" xfId="1127" xr:uid="{00000000-0005-0000-0000-0000DC020000}"/>
    <cellStyle name="60% - Accent4 12" xfId="529" xr:uid="{00000000-0005-0000-0000-0000DD020000}"/>
    <cellStyle name="60% - Accent4 12 2" xfId="1128" xr:uid="{00000000-0005-0000-0000-0000DE020000}"/>
    <cellStyle name="60% - Accent4 13" xfId="1129" xr:uid="{00000000-0005-0000-0000-0000DF020000}"/>
    <cellStyle name="60% - Accent4 14" xfId="1130" xr:uid="{00000000-0005-0000-0000-0000E0020000}"/>
    <cellStyle name="60% - Accent4 15" xfId="1131" xr:uid="{00000000-0005-0000-0000-0000E1020000}"/>
    <cellStyle name="60% - Accent4 16" xfId="1132" xr:uid="{00000000-0005-0000-0000-0000E2020000}"/>
    <cellStyle name="60% - Accent4 17" xfId="1133" xr:uid="{00000000-0005-0000-0000-0000E3020000}"/>
    <cellStyle name="60% - Accent4 18" xfId="1134" xr:uid="{00000000-0005-0000-0000-0000E4020000}"/>
    <cellStyle name="60% - Accent4 19" xfId="1135" xr:uid="{00000000-0005-0000-0000-0000E5020000}"/>
    <cellStyle name="60% - Accent4 2" xfId="50" xr:uid="{00000000-0005-0000-0000-0000E6020000}"/>
    <cellStyle name="60% - Accent4 2 2" xfId="1136" xr:uid="{00000000-0005-0000-0000-0000E7020000}"/>
    <cellStyle name="60% - Accent4 20" xfId="1137" xr:uid="{00000000-0005-0000-0000-0000E8020000}"/>
    <cellStyle name="60% - Accent4 21" xfId="1138" xr:uid="{00000000-0005-0000-0000-0000E9020000}"/>
    <cellStyle name="60% - Accent4 3" xfId="97" xr:uid="{00000000-0005-0000-0000-0000EA020000}"/>
    <cellStyle name="60% - Accent4 3 2" xfId="1139" xr:uid="{00000000-0005-0000-0000-0000EB020000}"/>
    <cellStyle name="60% - Accent4 4" xfId="145" xr:uid="{00000000-0005-0000-0000-0000EC020000}"/>
    <cellStyle name="60% - Accent4 4 2" xfId="1140" xr:uid="{00000000-0005-0000-0000-0000ED020000}"/>
    <cellStyle name="60% - Accent4 5" xfId="193" xr:uid="{00000000-0005-0000-0000-0000EE020000}"/>
    <cellStyle name="60% - Accent4 5 2" xfId="1141" xr:uid="{00000000-0005-0000-0000-0000EF020000}"/>
    <cellStyle name="60% - Accent4 6" xfId="241" xr:uid="{00000000-0005-0000-0000-0000F0020000}"/>
    <cellStyle name="60% - Accent4 6 2" xfId="1142" xr:uid="{00000000-0005-0000-0000-0000F1020000}"/>
    <cellStyle name="60% - Accent4 7" xfId="289" xr:uid="{00000000-0005-0000-0000-0000F2020000}"/>
    <cellStyle name="60% - Accent4 7 2" xfId="1143" xr:uid="{00000000-0005-0000-0000-0000F3020000}"/>
    <cellStyle name="60% - Accent4 8" xfId="337" xr:uid="{00000000-0005-0000-0000-0000F4020000}"/>
    <cellStyle name="60% - Accent4 8 2" xfId="1144" xr:uid="{00000000-0005-0000-0000-0000F5020000}"/>
    <cellStyle name="60% - Accent4 9" xfId="385" xr:uid="{00000000-0005-0000-0000-0000F6020000}"/>
    <cellStyle name="60% - Accent4 9 2" xfId="1145" xr:uid="{00000000-0005-0000-0000-0000F7020000}"/>
    <cellStyle name="60% - Accent5 10" xfId="434" xr:uid="{00000000-0005-0000-0000-0000F8020000}"/>
    <cellStyle name="60% - Accent5 10 2" xfId="1146" xr:uid="{00000000-0005-0000-0000-0000F9020000}"/>
    <cellStyle name="60% - Accent5 11" xfId="482" xr:uid="{00000000-0005-0000-0000-0000FA020000}"/>
    <cellStyle name="60% - Accent5 11 2" xfId="1147" xr:uid="{00000000-0005-0000-0000-0000FB020000}"/>
    <cellStyle name="60% - Accent5 12" xfId="530" xr:uid="{00000000-0005-0000-0000-0000FC020000}"/>
    <cellStyle name="60% - Accent5 12 2" xfId="1148" xr:uid="{00000000-0005-0000-0000-0000FD020000}"/>
    <cellStyle name="60% - Accent5 13" xfId="1149" xr:uid="{00000000-0005-0000-0000-0000FE020000}"/>
    <cellStyle name="60% - Accent5 14" xfId="1150" xr:uid="{00000000-0005-0000-0000-0000FF020000}"/>
    <cellStyle name="60% - Accent5 15" xfId="1151" xr:uid="{00000000-0005-0000-0000-000000030000}"/>
    <cellStyle name="60% - Accent5 16" xfId="1152" xr:uid="{00000000-0005-0000-0000-000001030000}"/>
    <cellStyle name="60% - Accent5 17" xfId="1153" xr:uid="{00000000-0005-0000-0000-000002030000}"/>
    <cellStyle name="60% - Accent5 18" xfId="1154" xr:uid="{00000000-0005-0000-0000-000003030000}"/>
    <cellStyle name="60% - Accent5 19" xfId="1155" xr:uid="{00000000-0005-0000-0000-000004030000}"/>
    <cellStyle name="60% - Accent5 2" xfId="51" xr:uid="{00000000-0005-0000-0000-000005030000}"/>
    <cellStyle name="60% - Accent5 2 2" xfId="1156" xr:uid="{00000000-0005-0000-0000-000006030000}"/>
    <cellStyle name="60% - Accent5 20" xfId="1157" xr:uid="{00000000-0005-0000-0000-000007030000}"/>
    <cellStyle name="60% - Accent5 21" xfId="1158" xr:uid="{00000000-0005-0000-0000-000008030000}"/>
    <cellStyle name="60% - Accent5 3" xfId="98" xr:uid="{00000000-0005-0000-0000-000009030000}"/>
    <cellStyle name="60% - Accent5 3 2" xfId="1159" xr:uid="{00000000-0005-0000-0000-00000A030000}"/>
    <cellStyle name="60% - Accent5 4" xfId="146" xr:uid="{00000000-0005-0000-0000-00000B030000}"/>
    <cellStyle name="60% - Accent5 4 2" xfId="1160" xr:uid="{00000000-0005-0000-0000-00000C030000}"/>
    <cellStyle name="60% - Accent5 5" xfId="194" xr:uid="{00000000-0005-0000-0000-00000D030000}"/>
    <cellStyle name="60% - Accent5 5 2" xfId="1161" xr:uid="{00000000-0005-0000-0000-00000E030000}"/>
    <cellStyle name="60% - Accent5 6" xfId="242" xr:uid="{00000000-0005-0000-0000-00000F030000}"/>
    <cellStyle name="60% - Accent5 6 2" xfId="1162" xr:uid="{00000000-0005-0000-0000-000010030000}"/>
    <cellStyle name="60% - Accent5 7" xfId="290" xr:uid="{00000000-0005-0000-0000-000011030000}"/>
    <cellStyle name="60% - Accent5 7 2" xfId="1163" xr:uid="{00000000-0005-0000-0000-000012030000}"/>
    <cellStyle name="60% - Accent5 8" xfId="338" xr:uid="{00000000-0005-0000-0000-000013030000}"/>
    <cellStyle name="60% - Accent5 8 2" xfId="1164" xr:uid="{00000000-0005-0000-0000-000014030000}"/>
    <cellStyle name="60% - Accent5 9" xfId="386" xr:uid="{00000000-0005-0000-0000-000015030000}"/>
    <cellStyle name="60% - Accent5 9 2" xfId="1165" xr:uid="{00000000-0005-0000-0000-000016030000}"/>
    <cellStyle name="60% - Accent6 10" xfId="435" xr:uid="{00000000-0005-0000-0000-000017030000}"/>
    <cellStyle name="60% - Accent6 10 2" xfId="1166" xr:uid="{00000000-0005-0000-0000-000018030000}"/>
    <cellStyle name="60% - Accent6 11" xfId="483" xr:uid="{00000000-0005-0000-0000-000019030000}"/>
    <cellStyle name="60% - Accent6 11 2" xfId="1167" xr:uid="{00000000-0005-0000-0000-00001A030000}"/>
    <cellStyle name="60% - Accent6 12" xfId="531" xr:uid="{00000000-0005-0000-0000-00001B030000}"/>
    <cellStyle name="60% - Accent6 12 2" xfId="1168" xr:uid="{00000000-0005-0000-0000-00001C030000}"/>
    <cellStyle name="60% - Accent6 13" xfId="1169" xr:uid="{00000000-0005-0000-0000-00001D030000}"/>
    <cellStyle name="60% - Accent6 14" xfId="1170" xr:uid="{00000000-0005-0000-0000-00001E030000}"/>
    <cellStyle name="60% - Accent6 15" xfId="1171" xr:uid="{00000000-0005-0000-0000-00001F030000}"/>
    <cellStyle name="60% - Accent6 16" xfId="1172" xr:uid="{00000000-0005-0000-0000-000020030000}"/>
    <cellStyle name="60% - Accent6 17" xfId="1173" xr:uid="{00000000-0005-0000-0000-000021030000}"/>
    <cellStyle name="60% - Accent6 18" xfId="1174" xr:uid="{00000000-0005-0000-0000-000022030000}"/>
    <cellStyle name="60% - Accent6 19" xfId="1175" xr:uid="{00000000-0005-0000-0000-000023030000}"/>
    <cellStyle name="60% - Accent6 2" xfId="52" xr:uid="{00000000-0005-0000-0000-000024030000}"/>
    <cellStyle name="60% - Accent6 2 2" xfId="1176" xr:uid="{00000000-0005-0000-0000-000025030000}"/>
    <cellStyle name="60% - Accent6 20" xfId="1177" xr:uid="{00000000-0005-0000-0000-000026030000}"/>
    <cellStyle name="60% - Accent6 21" xfId="1178" xr:uid="{00000000-0005-0000-0000-000027030000}"/>
    <cellStyle name="60% - Accent6 3" xfId="99" xr:uid="{00000000-0005-0000-0000-000028030000}"/>
    <cellStyle name="60% - Accent6 3 2" xfId="1179" xr:uid="{00000000-0005-0000-0000-000029030000}"/>
    <cellStyle name="60% - Accent6 4" xfId="147" xr:uid="{00000000-0005-0000-0000-00002A030000}"/>
    <cellStyle name="60% - Accent6 4 2" xfId="1180" xr:uid="{00000000-0005-0000-0000-00002B030000}"/>
    <cellStyle name="60% - Accent6 5" xfId="195" xr:uid="{00000000-0005-0000-0000-00002C030000}"/>
    <cellStyle name="60% - Accent6 5 2" xfId="1181" xr:uid="{00000000-0005-0000-0000-00002D030000}"/>
    <cellStyle name="60% - Accent6 6" xfId="243" xr:uid="{00000000-0005-0000-0000-00002E030000}"/>
    <cellStyle name="60% - Accent6 6 2" xfId="1182" xr:uid="{00000000-0005-0000-0000-00002F030000}"/>
    <cellStyle name="60% - Accent6 7" xfId="291" xr:uid="{00000000-0005-0000-0000-000030030000}"/>
    <cellStyle name="60% - Accent6 7 2" xfId="1183" xr:uid="{00000000-0005-0000-0000-000031030000}"/>
    <cellStyle name="60% - Accent6 8" xfId="339" xr:uid="{00000000-0005-0000-0000-000032030000}"/>
    <cellStyle name="60% - Accent6 8 2" xfId="1184" xr:uid="{00000000-0005-0000-0000-000033030000}"/>
    <cellStyle name="60% - Accent6 9" xfId="387" xr:uid="{00000000-0005-0000-0000-000034030000}"/>
    <cellStyle name="60% - Accent6 9 2" xfId="1185" xr:uid="{00000000-0005-0000-0000-000035030000}"/>
    <cellStyle name="Accent1 10" xfId="436" xr:uid="{00000000-0005-0000-0000-000036030000}"/>
    <cellStyle name="Accent1 10 2" xfId="1186" xr:uid="{00000000-0005-0000-0000-000037030000}"/>
    <cellStyle name="Accent1 11" xfId="484" xr:uid="{00000000-0005-0000-0000-000038030000}"/>
    <cellStyle name="Accent1 11 2" xfId="1187" xr:uid="{00000000-0005-0000-0000-000039030000}"/>
    <cellStyle name="Accent1 12" xfId="532" xr:uid="{00000000-0005-0000-0000-00003A030000}"/>
    <cellStyle name="Accent1 12 2" xfId="1188" xr:uid="{00000000-0005-0000-0000-00003B030000}"/>
    <cellStyle name="Accent1 13" xfId="1189" xr:uid="{00000000-0005-0000-0000-00003C030000}"/>
    <cellStyle name="Accent1 14" xfId="1190" xr:uid="{00000000-0005-0000-0000-00003D030000}"/>
    <cellStyle name="Accent1 15" xfId="1191" xr:uid="{00000000-0005-0000-0000-00003E030000}"/>
    <cellStyle name="Accent1 16" xfId="1192" xr:uid="{00000000-0005-0000-0000-00003F030000}"/>
    <cellStyle name="Accent1 17" xfId="1193" xr:uid="{00000000-0005-0000-0000-000040030000}"/>
    <cellStyle name="Accent1 18" xfId="1194" xr:uid="{00000000-0005-0000-0000-000041030000}"/>
    <cellStyle name="Accent1 19" xfId="1195" xr:uid="{00000000-0005-0000-0000-000042030000}"/>
    <cellStyle name="Accent1 2" xfId="53" xr:uid="{00000000-0005-0000-0000-000043030000}"/>
    <cellStyle name="Accent1 2 2" xfId="1196" xr:uid="{00000000-0005-0000-0000-000044030000}"/>
    <cellStyle name="Accent1 20" xfId="1197" xr:uid="{00000000-0005-0000-0000-000045030000}"/>
    <cellStyle name="Accent1 21" xfId="1198" xr:uid="{00000000-0005-0000-0000-000046030000}"/>
    <cellStyle name="Accent1 3" xfId="100" xr:uid="{00000000-0005-0000-0000-000047030000}"/>
    <cellStyle name="Accent1 3 2" xfId="1199" xr:uid="{00000000-0005-0000-0000-000048030000}"/>
    <cellStyle name="Accent1 4" xfId="148" xr:uid="{00000000-0005-0000-0000-000049030000}"/>
    <cellStyle name="Accent1 4 2" xfId="1200" xr:uid="{00000000-0005-0000-0000-00004A030000}"/>
    <cellStyle name="Accent1 5" xfId="196" xr:uid="{00000000-0005-0000-0000-00004B030000}"/>
    <cellStyle name="Accent1 5 2" xfId="1201" xr:uid="{00000000-0005-0000-0000-00004C030000}"/>
    <cellStyle name="Accent1 6" xfId="244" xr:uid="{00000000-0005-0000-0000-00004D030000}"/>
    <cellStyle name="Accent1 6 2" xfId="1202" xr:uid="{00000000-0005-0000-0000-00004E030000}"/>
    <cellStyle name="Accent1 7" xfId="292" xr:uid="{00000000-0005-0000-0000-00004F030000}"/>
    <cellStyle name="Accent1 7 2" xfId="1203" xr:uid="{00000000-0005-0000-0000-000050030000}"/>
    <cellStyle name="Accent1 8" xfId="340" xr:uid="{00000000-0005-0000-0000-000051030000}"/>
    <cellStyle name="Accent1 8 2" xfId="1204" xr:uid="{00000000-0005-0000-0000-000052030000}"/>
    <cellStyle name="Accent1 9" xfId="388" xr:uid="{00000000-0005-0000-0000-000053030000}"/>
    <cellStyle name="Accent1 9 2" xfId="1205" xr:uid="{00000000-0005-0000-0000-000054030000}"/>
    <cellStyle name="Accent2 10" xfId="437" xr:uid="{00000000-0005-0000-0000-000055030000}"/>
    <cellStyle name="Accent2 10 2" xfId="1206" xr:uid="{00000000-0005-0000-0000-000056030000}"/>
    <cellStyle name="Accent2 11" xfId="485" xr:uid="{00000000-0005-0000-0000-000057030000}"/>
    <cellStyle name="Accent2 11 2" xfId="1207" xr:uid="{00000000-0005-0000-0000-000058030000}"/>
    <cellStyle name="Accent2 12" xfId="533" xr:uid="{00000000-0005-0000-0000-000059030000}"/>
    <cellStyle name="Accent2 12 2" xfId="1208" xr:uid="{00000000-0005-0000-0000-00005A030000}"/>
    <cellStyle name="Accent2 13" xfId="1209" xr:uid="{00000000-0005-0000-0000-00005B030000}"/>
    <cellStyle name="Accent2 14" xfId="1210" xr:uid="{00000000-0005-0000-0000-00005C030000}"/>
    <cellStyle name="Accent2 15" xfId="1211" xr:uid="{00000000-0005-0000-0000-00005D030000}"/>
    <cellStyle name="Accent2 16" xfId="1212" xr:uid="{00000000-0005-0000-0000-00005E030000}"/>
    <cellStyle name="Accent2 17" xfId="1213" xr:uid="{00000000-0005-0000-0000-00005F030000}"/>
    <cellStyle name="Accent2 18" xfId="1214" xr:uid="{00000000-0005-0000-0000-000060030000}"/>
    <cellStyle name="Accent2 19" xfId="1215" xr:uid="{00000000-0005-0000-0000-000061030000}"/>
    <cellStyle name="Accent2 2" xfId="54" xr:uid="{00000000-0005-0000-0000-000062030000}"/>
    <cellStyle name="Accent2 2 2" xfId="1216" xr:uid="{00000000-0005-0000-0000-000063030000}"/>
    <cellStyle name="Accent2 20" xfId="1217" xr:uid="{00000000-0005-0000-0000-000064030000}"/>
    <cellStyle name="Accent2 21" xfId="1218" xr:uid="{00000000-0005-0000-0000-000065030000}"/>
    <cellStyle name="Accent2 3" xfId="101" xr:uid="{00000000-0005-0000-0000-000066030000}"/>
    <cellStyle name="Accent2 3 2" xfId="1219" xr:uid="{00000000-0005-0000-0000-000067030000}"/>
    <cellStyle name="Accent2 4" xfId="149" xr:uid="{00000000-0005-0000-0000-000068030000}"/>
    <cellStyle name="Accent2 4 2" xfId="1220" xr:uid="{00000000-0005-0000-0000-000069030000}"/>
    <cellStyle name="Accent2 5" xfId="197" xr:uid="{00000000-0005-0000-0000-00006A030000}"/>
    <cellStyle name="Accent2 5 2" xfId="1221" xr:uid="{00000000-0005-0000-0000-00006B030000}"/>
    <cellStyle name="Accent2 6" xfId="245" xr:uid="{00000000-0005-0000-0000-00006C030000}"/>
    <cellStyle name="Accent2 6 2" xfId="1222" xr:uid="{00000000-0005-0000-0000-00006D030000}"/>
    <cellStyle name="Accent2 7" xfId="293" xr:uid="{00000000-0005-0000-0000-00006E030000}"/>
    <cellStyle name="Accent2 7 2" xfId="1223" xr:uid="{00000000-0005-0000-0000-00006F030000}"/>
    <cellStyle name="Accent2 8" xfId="341" xr:uid="{00000000-0005-0000-0000-000070030000}"/>
    <cellStyle name="Accent2 8 2" xfId="1224" xr:uid="{00000000-0005-0000-0000-000071030000}"/>
    <cellStyle name="Accent2 9" xfId="389" xr:uid="{00000000-0005-0000-0000-000072030000}"/>
    <cellStyle name="Accent2 9 2" xfId="1225" xr:uid="{00000000-0005-0000-0000-000073030000}"/>
    <cellStyle name="Accent3 10" xfId="438" xr:uid="{00000000-0005-0000-0000-000074030000}"/>
    <cellStyle name="Accent3 10 2" xfId="1226" xr:uid="{00000000-0005-0000-0000-000075030000}"/>
    <cellStyle name="Accent3 11" xfId="486" xr:uid="{00000000-0005-0000-0000-000076030000}"/>
    <cellStyle name="Accent3 11 2" xfId="1227" xr:uid="{00000000-0005-0000-0000-000077030000}"/>
    <cellStyle name="Accent3 12" xfId="534" xr:uid="{00000000-0005-0000-0000-000078030000}"/>
    <cellStyle name="Accent3 12 2" xfId="1228" xr:uid="{00000000-0005-0000-0000-000079030000}"/>
    <cellStyle name="Accent3 13" xfId="1229" xr:uid="{00000000-0005-0000-0000-00007A030000}"/>
    <cellStyle name="Accent3 14" xfId="1230" xr:uid="{00000000-0005-0000-0000-00007B030000}"/>
    <cellStyle name="Accent3 15" xfId="1231" xr:uid="{00000000-0005-0000-0000-00007C030000}"/>
    <cellStyle name="Accent3 16" xfId="1232" xr:uid="{00000000-0005-0000-0000-00007D030000}"/>
    <cellStyle name="Accent3 17" xfId="1233" xr:uid="{00000000-0005-0000-0000-00007E030000}"/>
    <cellStyle name="Accent3 18" xfId="1234" xr:uid="{00000000-0005-0000-0000-00007F030000}"/>
    <cellStyle name="Accent3 19" xfId="1235" xr:uid="{00000000-0005-0000-0000-000080030000}"/>
    <cellStyle name="Accent3 2" xfId="55" xr:uid="{00000000-0005-0000-0000-000081030000}"/>
    <cellStyle name="Accent3 2 2" xfId="1236" xr:uid="{00000000-0005-0000-0000-000082030000}"/>
    <cellStyle name="Accent3 20" xfId="1237" xr:uid="{00000000-0005-0000-0000-000083030000}"/>
    <cellStyle name="Accent3 21" xfId="1238" xr:uid="{00000000-0005-0000-0000-000084030000}"/>
    <cellStyle name="Accent3 3" xfId="102" xr:uid="{00000000-0005-0000-0000-000085030000}"/>
    <cellStyle name="Accent3 3 2" xfId="1239" xr:uid="{00000000-0005-0000-0000-000086030000}"/>
    <cellStyle name="Accent3 4" xfId="150" xr:uid="{00000000-0005-0000-0000-000087030000}"/>
    <cellStyle name="Accent3 4 2" xfId="1240" xr:uid="{00000000-0005-0000-0000-000088030000}"/>
    <cellStyle name="Accent3 5" xfId="198" xr:uid="{00000000-0005-0000-0000-000089030000}"/>
    <cellStyle name="Accent3 5 2" xfId="1241" xr:uid="{00000000-0005-0000-0000-00008A030000}"/>
    <cellStyle name="Accent3 6" xfId="246" xr:uid="{00000000-0005-0000-0000-00008B030000}"/>
    <cellStyle name="Accent3 6 2" xfId="1242" xr:uid="{00000000-0005-0000-0000-00008C030000}"/>
    <cellStyle name="Accent3 7" xfId="294" xr:uid="{00000000-0005-0000-0000-00008D030000}"/>
    <cellStyle name="Accent3 7 2" xfId="1243" xr:uid="{00000000-0005-0000-0000-00008E030000}"/>
    <cellStyle name="Accent3 8" xfId="342" xr:uid="{00000000-0005-0000-0000-00008F030000}"/>
    <cellStyle name="Accent3 8 2" xfId="1244" xr:uid="{00000000-0005-0000-0000-000090030000}"/>
    <cellStyle name="Accent3 9" xfId="390" xr:uid="{00000000-0005-0000-0000-000091030000}"/>
    <cellStyle name="Accent3 9 2" xfId="1245" xr:uid="{00000000-0005-0000-0000-000092030000}"/>
    <cellStyle name="Accent4 10" xfId="439" xr:uid="{00000000-0005-0000-0000-000093030000}"/>
    <cellStyle name="Accent4 10 2" xfId="1246" xr:uid="{00000000-0005-0000-0000-000094030000}"/>
    <cellStyle name="Accent4 11" xfId="487" xr:uid="{00000000-0005-0000-0000-000095030000}"/>
    <cellStyle name="Accent4 11 2" xfId="1247" xr:uid="{00000000-0005-0000-0000-000096030000}"/>
    <cellStyle name="Accent4 12" xfId="535" xr:uid="{00000000-0005-0000-0000-000097030000}"/>
    <cellStyle name="Accent4 12 2" xfId="1248" xr:uid="{00000000-0005-0000-0000-000098030000}"/>
    <cellStyle name="Accent4 13" xfId="1249" xr:uid="{00000000-0005-0000-0000-000099030000}"/>
    <cellStyle name="Accent4 14" xfId="1250" xr:uid="{00000000-0005-0000-0000-00009A030000}"/>
    <cellStyle name="Accent4 15" xfId="1251" xr:uid="{00000000-0005-0000-0000-00009B030000}"/>
    <cellStyle name="Accent4 16" xfId="1252" xr:uid="{00000000-0005-0000-0000-00009C030000}"/>
    <cellStyle name="Accent4 17" xfId="1253" xr:uid="{00000000-0005-0000-0000-00009D030000}"/>
    <cellStyle name="Accent4 18" xfId="1254" xr:uid="{00000000-0005-0000-0000-00009E030000}"/>
    <cellStyle name="Accent4 19" xfId="1255" xr:uid="{00000000-0005-0000-0000-00009F030000}"/>
    <cellStyle name="Accent4 2" xfId="56" xr:uid="{00000000-0005-0000-0000-0000A0030000}"/>
    <cellStyle name="Accent4 2 2" xfId="1256" xr:uid="{00000000-0005-0000-0000-0000A1030000}"/>
    <cellStyle name="Accent4 20" xfId="1257" xr:uid="{00000000-0005-0000-0000-0000A2030000}"/>
    <cellStyle name="Accent4 21" xfId="1258" xr:uid="{00000000-0005-0000-0000-0000A3030000}"/>
    <cellStyle name="Accent4 3" xfId="103" xr:uid="{00000000-0005-0000-0000-0000A4030000}"/>
    <cellStyle name="Accent4 3 2" xfId="1259" xr:uid="{00000000-0005-0000-0000-0000A5030000}"/>
    <cellStyle name="Accent4 4" xfId="151" xr:uid="{00000000-0005-0000-0000-0000A6030000}"/>
    <cellStyle name="Accent4 4 2" xfId="1260" xr:uid="{00000000-0005-0000-0000-0000A7030000}"/>
    <cellStyle name="Accent4 5" xfId="199" xr:uid="{00000000-0005-0000-0000-0000A8030000}"/>
    <cellStyle name="Accent4 5 2" xfId="1261" xr:uid="{00000000-0005-0000-0000-0000A9030000}"/>
    <cellStyle name="Accent4 6" xfId="247" xr:uid="{00000000-0005-0000-0000-0000AA030000}"/>
    <cellStyle name="Accent4 6 2" xfId="1262" xr:uid="{00000000-0005-0000-0000-0000AB030000}"/>
    <cellStyle name="Accent4 7" xfId="295" xr:uid="{00000000-0005-0000-0000-0000AC030000}"/>
    <cellStyle name="Accent4 7 2" xfId="1263" xr:uid="{00000000-0005-0000-0000-0000AD030000}"/>
    <cellStyle name="Accent4 8" xfId="343" xr:uid="{00000000-0005-0000-0000-0000AE030000}"/>
    <cellStyle name="Accent4 8 2" xfId="1264" xr:uid="{00000000-0005-0000-0000-0000AF030000}"/>
    <cellStyle name="Accent4 9" xfId="391" xr:uid="{00000000-0005-0000-0000-0000B0030000}"/>
    <cellStyle name="Accent4 9 2" xfId="1265" xr:uid="{00000000-0005-0000-0000-0000B1030000}"/>
    <cellStyle name="Accent5 10" xfId="440" xr:uid="{00000000-0005-0000-0000-0000B2030000}"/>
    <cellStyle name="Accent5 10 2" xfId="1266" xr:uid="{00000000-0005-0000-0000-0000B3030000}"/>
    <cellStyle name="Accent5 11" xfId="488" xr:uid="{00000000-0005-0000-0000-0000B4030000}"/>
    <cellStyle name="Accent5 11 2" xfId="1267" xr:uid="{00000000-0005-0000-0000-0000B5030000}"/>
    <cellStyle name="Accent5 12" xfId="536" xr:uid="{00000000-0005-0000-0000-0000B6030000}"/>
    <cellStyle name="Accent5 12 2" xfId="1268" xr:uid="{00000000-0005-0000-0000-0000B7030000}"/>
    <cellStyle name="Accent5 13" xfId="1269" xr:uid="{00000000-0005-0000-0000-0000B8030000}"/>
    <cellStyle name="Accent5 14" xfId="1270" xr:uid="{00000000-0005-0000-0000-0000B9030000}"/>
    <cellStyle name="Accent5 15" xfId="1271" xr:uid="{00000000-0005-0000-0000-0000BA030000}"/>
    <cellStyle name="Accent5 16" xfId="1272" xr:uid="{00000000-0005-0000-0000-0000BB030000}"/>
    <cellStyle name="Accent5 17" xfId="1273" xr:uid="{00000000-0005-0000-0000-0000BC030000}"/>
    <cellStyle name="Accent5 18" xfId="1274" xr:uid="{00000000-0005-0000-0000-0000BD030000}"/>
    <cellStyle name="Accent5 19" xfId="1275" xr:uid="{00000000-0005-0000-0000-0000BE030000}"/>
    <cellStyle name="Accent5 2" xfId="57" xr:uid="{00000000-0005-0000-0000-0000BF030000}"/>
    <cellStyle name="Accent5 2 2" xfId="1276" xr:uid="{00000000-0005-0000-0000-0000C0030000}"/>
    <cellStyle name="Accent5 20" xfId="1277" xr:uid="{00000000-0005-0000-0000-0000C1030000}"/>
    <cellStyle name="Accent5 21" xfId="1278" xr:uid="{00000000-0005-0000-0000-0000C2030000}"/>
    <cellStyle name="Accent5 3" xfId="104" xr:uid="{00000000-0005-0000-0000-0000C3030000}"/>
    <cellStyle name="Accent5 3 2" xfId="1279" xr:uid="{00000000-0005-0000-0000-0000C4030000}"/>
    <cellStyle name="Accent5 4" xfId="152" xr:uid="{00000000-0005-0000-0000-0000C5030000}"/>
    <cellStyle name="Accent5 4 2" xfId="1280" xr:uid="{00000000-0005-0000-0000-0000C6030000}"/>
    <cellStyle name="Accent5 5" xfId="200" xr:uid="{00000000-0005-0000-0000-0000C7030000}"/>
    <cellStyle name="Accent5 5 2" xfId="1281" xr:uid="{00000000-0005-0000-0000-0000C8030000}"/>
    <cellStyle name="Accent5 6" xfId="248" xr:uid="{00000000-0005-0000-0000-0000C9030000}"/>
    <cellStyle name="Accent5 6 2" xfId="1282" xr:uid="{00000000-0005-0000-0000-0000CA030000}"/>
    <cellStyle name="Accent5 7" xfId="296" xr:uid="{00000000-0005-0000-0000-0000CB030000}"/>
    <cellStyle name="Accent5 7 2" xfId="1283" xr:uid="{00000000-0005-0000-0000-0000CC030000}"/>
    <cellStyle name="Accent5 8" xfId="344" xr:uid="{00000000-0005-0000-0000-0000CD030000}"/>
    <cellStyle name="Accent5 8 2" xfId="1284" xr:uid="{00000000-0005-0000-0000-0000CE030000}"/>
    <cellStyle name="Accent5 9" xfId="392" xr:uid="{00000000-0005-0000-0000-0000CF030000}"/>
    <cellStyle name="Accent5 9 2" xfId="1285" xr:uid="{00000000-0005-0000-0000-0000D0030000}"/>
    <cellStyle name="Accent6 10" xfId="441" xr:uid="{00000000-0005-0000-0000-0000D1030000}"/>
    <cellStyle name="Accent6 10 2" xfId="1286" xr:uid="{00000000-0005-0000-0000-0000D2030000}"/>
    <cellStyle name="Accent6 11" xfId="489" xr:uid="{00000000-0005-0000-0000-0000D3030000}"/>
    <cellStyle name="Accent6 11 2" xfId="1287" xr:uid="{00000000-0005-0000-0000-0000D4030000}"/>
    <cellStyle name="Accent6 12" xfId="537" xr:uid="{00000000-0005-0000-0000-0000D5030000}"/>
    <cellStyle name="Accent6 12 2" xfId="1288" xr:uid="{00000000-0005-0000-0000-0000D6030000}"/>
    <cellStyle name="Accent6 13" xfId="1289" xr:uid="{00000000-0005-0000-0000-0000D7030000}"/>
    <cellStyle name="Accent6 14" xfId="1290" xr:uid="{00000000-0005-0000-0000-0000D8030000}"/>
    <cellStyle name="Accent6 15" xfId="1291" xr:uid="{00000000-0005-0000-0000-0000D9030000}"/>
    <cellStyle name="Accent6 16" xfId="1292" xr:uid="{00000000-0005-0000-0000-0000DA030000}"/>
    <cellStyle name="Accent6 17" xfId="1293" xr:uid="{00000000-0005-0000-0000-0000DB030000}"/>
    <cellStyle name="Accent6 18" xfId="1294" xr:uid="{00000000-0005-0000-0000-0000DC030000}"/>
    <cellStyle name="Accent6 19" xfId="1295" xr:uid="{00000000-0005-0000-0000-0000DD030000}"/>
    <cellStyle name="Accent6 2" xfId="58" xr:uid="{00000000-0005-0000-0000-0000DE030000}"/>
    <cellStyle name="Accent6 2 2" xfId="1296" xr:uid="{00000000-0005-0000-0000-0000DF030000}"/>
    <cellStyle name="Accent6 20" xfId="1297" xr:uid="{00000000-0005-0000-0000-0000E0030000}"/>
    <cellStyle name="Accent6 21" xfId="1298" xr:uid="{00000000-0005-0000-0000-0000E1030000}"/>
    <cellStyle name="Accent6 3" xfId="105" xr:uid="{00000000-0005-0000-0000-0000E2030000}"/>
    <cellStyle name="Accent6 3 2" xfId="1299" xr:uid="{00000000-0005-0000-0000-0000E3030000}"/>
    <cellStyle name="Accent6 4" xfId="153" xr:uid="{00000000-0005-0000-0000-0000E4030000}"/>
    <cellStyle name="Accent6 4 2" xfId="1300" xr:uid="{00000000-0005-0000-0000-0000E5030000}"/>
    <cellStyle name="Accent6 5" xfId="201" xr:uid="{00000000-0005-0000-0000-0000E6030000}"/>
    <cellStyle name="Accent6 5 2" xfId="1301" xr:uid="{00000000-0005-0000-0000-0000E7030000}"/>
    <cellStyle name="Accent6 6" xfId="249" xr:uid="{00000000-0005-0000-0000-0000E8030000}"/>
    <cellStyle name="Accent6 6 2" xfId="1302" xr:uid="{00000000-0005-0000-0000-0000E9030000}"/>
    <cellStyle name="Accent6 7" xfId="297" xr:uid="{00000000-0005-0000-0000-0000EA030000}"/>
    <cellStyle name="Accent6 7 2" xfId="1303" xr:uid="{00000000-0005-0000-0000-0000EB030000}"/>
    <cellStyle name="Accent6 8" xfId="345" xr:uid="{00000000-0005-0000-0000-0000EC030000}"/>
    <cellStyle name="Accent6 8 2" xfId="1304" xr:uid="{00000000-0005-0000-0000-0000ED030000}"/>
    <cellStyle name="Accent6 9" xfId="393" xr:uid="{00000000-0005-0000-0000-0000EE030000}"/>
    <cellStyle name="Accent6 9 2" xfId="1305" xr:uid="{00000000-0005-0000-0000-0000EF030000}"/>
    <cellStyle name="Bad 10" xfId="442" xr:uid="{00000000-0005-0000-0000-0000F0030000}"/>
    <cellStyle name="Bad 10 2" xfId="1306" xr:uid="{00000000-0005-0000-0000-0000F1030000}"/>
    <cellStyle name="Bad 11" xfId="490" xr:uid="{00000000-0005-0000-0000-0000F2030000}"/>
    <cellStyle name="Bad 11 2" xfId="1307" xr:uid="{00000000-0005-0000-0000-0000F3030000}"/>
    <cellStyle name="Bad 12" xfId="538" xr:uid="{00000000-0005-0000-0000-0000F4030000}"/>
    <cellStyle name="Bad 12 2" xfId="1308" xr:uid="{00000000-0005-0000-0000-0000F5030000}"/>
    <cellStyle name="Bad 13" xfId="1309" xr:uid="{00000000-0005-0000-0000-0000F6030000}"/>
    <cellStyle name="Bad 14" xfId="1310" xr:uid="{00000000-0005-0000-0000-0000F7030000}"/>
    <cellStyle name="Bad 15" xfId="1311" xr:uid="{00000000-0005-0000-0000-0000F8030000}"/>
    <cellStyle name="Bad 16" xfId="1312" xr:uid="{00000000-0005-0000-0000-0000F9030000}"/>
    <cellStyle name="Bad 17" xfId="1313" xr:uid="{00000000-0005-0000-0000-0000FA030000}"/>
    <cellStyle name="Bad 18" xfId="1314" xr:uid="{00000000-0005-0000-0000-0000FB030000}"/>
    <cellStyle name="Bad 19" xfId="1315" xr:uid="{00000000-0005-0000-0000-0000FC030000}"/>
    <cellStyle name="Bad 2" xfId="59" xr:uid="{00000000-0005-0000-0000-0000FD030000}"/>
    <cellStyle name="Bad 2 2" xfId="1316" xr:uid="{00000000-0005-0000-0000-0000FE030000}"/>
    <cellStyle name="Bad 20" xfId="1317" xr:uid="{00000000-0005-0000-0000-0000FF030000}"/>
    <cellStyle name="Bad 21" xfId="1318" xr:uid="{00000000-0005-0000-0000-000000040000}"/>
    <cellStyle name="Bad 3" xfId="106" xr:uid="{00000000-0005-0000-0000-000001040000}"/>
    <cellStyle name="Bad 3 2" xfId="1319" xr:uid="{00000000-0005-0000-0000-000002040000}"/>
    <cellStyle name="Bad 4" xfId="154" xr:uid="{00000000-0005-0000-0000-000003040000}"/>
    <cellStyle name="Bad 4 2" xfId="1320" xr:uid="{00000000-0005-0000-0000-000004040000}"/>
    <cellStyle name="Bad 5" xfId="202" xr:uid="{00000000-0005-0000-0000-000005040000}"/>
    <cellStyle name="Bad 5 2" xfId="1321" xr:uid="{00000000-0005-0000-0000-000006040000}"/>
    <cellStyle name="Bad 6" xfId="250" xr:uid="{00000000-0005-0000-0000-000007040000}"/>
    <cellStyle name="Bad 6 2" xfId="1322" xr:uid="{00000000-0005-0000-0000-000008040000}"/>
    <cellStyle name="Bad 7" xfId="298" xr:uid="{00000000-0005-0000-0000-000009040000}"/>
    <cellStyle name="Bad 7 2" xfId="1323" xr:uid="{00000000-0005-0000-0000-00000A040000}"/>
    <cellStyle name="Bad 8" xfId="346" xr:uid="{00000000-0005-0000-0000-00000B040000}"/>
    <cellStyle name="Bad 8 2" xfId="1324" xr:uid="{00000000-0005-0000-0000-00000C040000}"/>
    <cellStyle name="Bad 9" xfId="394" xr:uid="{00000000-0005-0000-0000-00000D040000}"/>
    <cellStyle name="Bad 9 2" xfId="1325" xr:uid="{00000000-0005-0000-0000-00000E040000}"/>
    <cellStyle name="Calculation 10" xfId="443" xr:uid="{00000000-0005-0000-0000-00000F040000}"/>
    <cellStyle name="Calculation 10 2" xfId="1326" xr:uid="{00000000-0005-0000-0000-000010040000}"/>
    <cellStyle name="Calculation 11" xfId="491" xr:uid="{00000000-0005-0000-0000-000011040000}"/>
    <cellStyle name="Calculation 11 2" xfId="1327" xr:uid="{00000000-0005-0000-0000-000012040000}"/>
    <cellStyle name="Calculation 12" xfId="539" xr:uid="{00000000-0005-0000-0000-000013040000}"/>
    <cellStyle name="Calculation 12 2" xfId="1328" xr:uid="{00000000-0005-0000-0000-000014040000}"/>
    <cellStyle name="Calculation 13" xfId="1329" xr:uid="{00000000-0005-0000-0000-000015040000}"/>
    <cellStyle name="Calculation 14" xfId="1330" xr:uid="{00000000-0005-0000-0000-000016040000}"/>
    <cellStyle name="Calculation 15" xfId="1331" xr:uid="{00000000-0005-0000-0000-000017040000}"/>
    <cellStyle name="Calculation 16" xfId="1332" xr:uid="{00000000-0005-0000-0000-000018040000}"/>
    <cellStyle name="Calculation 17" xfId="1333" xr:uid="{00000000-0005-0000-0000-000019040000}"/>
    <cellStyle name="Calculation 18" xfId="1334" xr:uid="{00000000-0005-0000-0000-00001A040000}"/>
    <cellStyle name="Calculation 19" xfId="1335" xr:uid="{00000000-0005-0000-0000-00001B040000}"/>
    <cellStyle name="Calculation 2" xfId="60" xr:uid="{00000000-0005-0000-0000-00001C040000}"/>
    <cellStyle name="Calculation 2 2" xfId="1336" xr:uid="{00000000-0005-0000-0000-00001D040000}"/>
    <cellStyle name="Calculation 20" xfId="1337" xr:uid="{00000000-0005-0000-0000-00001E040000}"/>
    <cellStyle name="Calculation 21" xfId="1338" xr:uid="{00000000-0005-0000-0000-00001F040000}"/>
    <cellStyle name="Calculation 3" xfId="107" xr:uid="{00000000-0005-0000-0000-000020040000}"/>
    <cellStyle name="Calculation 3 2" xfId="1339" xr:uid="{00000000-0005-0000-0000-000021040000}"/>
    <cellStyle name="Calculation 4" xfId="155" xr:uid="{00000000-0005-0000-0000-000022040000}"/>
    <cellStyle name="Calculation 4 2" xfId="1340" xr:uid="{00000000-0005-0000-0000-000023040000}"/>
    <cellStyle name="Calculation 5" xfId="203" xr:uid="{00000000-0005-0000-0000-000024040000}"/>
    <cellStyle name="Calculation 5 2" xfId="1341" xr:uid="{00000000-0005-0000-0000-000025040000}"/>
    <cellStyle name="Calculation 6" xfId="251" xr:uid="{00000000-0005-0000-0000-000026040000}"/>
    <cellStyle name="Calculation 6 2" xfId="1342" xr:uid="{00000000-0005-0000-0000-000027040000}"/>
    <cellStyle name="Calculation 7" xfId="299" xr:uid="{00000000-0005-0000-0000-000028040000}"/>
    <cellStyle name="Calculation 7 2" xfId="1343" xr:uid="{00000000-0005-0000-0000-000029040000}"/>
    <cellStyle name="Calculation 8" xfId="347" xr:uid="{00000000-0005-0000-0000-00002A040000}"/>
    <cellStyle name="Calculation 8 2" xfId="1344" xr:uid="{00000000-0005-0000-0000-00002B040000}"/>
    <cellStyle name="Calculation 9" xfId="395" xr:uid="{00000000-0005-0000-0000-00002C040000}"/>
    <cellStyle name="Calculation 9 2" xfId="1345" xr:uid="{00000000-0005-0000-0000-00002D040000}"/>
    <cellStyle name="Check Cell 10" xfId="444" xr:uid="{00000000-0005-0000-0000-00002E040000}"/>
    <cellStyle name="Check Cell 10 2" xfId="1346" xr:uid="{00000000-0005-0000-0000-00002F040000}"/>
    <cellStyle name="Check Cell 11" xfId="492" xr:uid="{00000000-0005-0000-0000-000030040000}"/>
    <cellStyle name="Check Cell 11 2" xfId="1347" xr:uid="{00000000-0005-0000-0000-000031040000}"/>
    <cellStyle name="Check Cell 12" xfId="540" xr:uid="{00000000-0005-0000-0000-000032040000}"/>
    <cellStyle name="Check Cell 12 2" xfId="1348" xr:uid="{00000000-0005-0000-0000-000033040000}"/>
    <cellStyle name="Check Cell 13" xfId="1349" xr:uid="{00000000-0005-0000-0000-000034040000}"/>
    <cellStyle name="Check Cell 14" xfId="1350" xr:uid="{00000000-0005-0000-0000-000035040000}"/>
    <cellStyle name="Check Cell 15" xfId="1351" xr:uid="{00000000-0005-0000-0000-000036040000}"/>
    <cellStyle name="Check Cell 16" xfId="1352" xr:uid="{00000000-0005-0000-0000-000037040000}"/>
    <cellStyle name="Check Cell 17" xfId="1353" xr:uid="{00000000-0005-0000-0000-000038040000}"/>
    <cellStyle name="Check Cell 18" xfId="1354" xr:uid="{00000000-0005-0000-0000-000039040000}"/>
    <cellStyle name="Check Cell 19" xfId="1355" xr:uid="{00000000-0005-0000-0000-00003A040000}"/>
    <cellStyle name="Check Cell 2" xfId="61" xr:uid="{00000000-0005-0000-0000-00003B040000}"/>
    <cellStyle name="Check Cell 2 2" xfId="1356" xr:uid="{00000000-0005-0000-0000-00003C040000}"/>
    <cellStyle name="Check Cell 20" xfId="1357" xr:uid="{00000000-0005-0000-0000-00003D040000}"/>
    <cellStyle name="Check Cell 21" xfId="1358" xr:uid="{00000000-0005-0000-0000-00003E040000}"/>
    <cellStyle name="Check Cell 3" xfId="108" xr:uid="{00000000-0005-0000-0000-00003F040000}"/>
    <cellStyle name="Check Cell 3 2" xfId="1359" xr:uid="{00000000-0005-0000-0000-000040040000}"/>
    <cellStyle name="Check Cell 4" xfId="156" xr:uid="{00000000-0005-0000-0000-000041040000}"/>
    <cellStyle name="Check Cell 4 2" xfId="1360" xr:uid="{00000000-0005-0000-0000-000042040000}"/>
    <cellStyle name="Check Cell 5" xfId="204" xr:uid="{00000000-0005-0000-0000-000043040000}"/>
    <cellStyle name="Check Cell 5 2" xfId="1361" xr:uid="{00000000-0005-0000-0000-000044040000}"/>
    <cellStyle name="Check Cell 6" xfId="252" xr:uid="{00000000-0005-0000-0000-000045040000}"/>
    <cellStyle name="Check Cell 6 2" xfId="1362" xr:uid="{00000000-0005-0000-0000-000046040000}"/>
    <cellStyle name="Check Cell 7" xfId="300" xr:uid="{00000000-0005-0000-0000-000047040000}"/>
    <cellStyle name="Check Cell 7 2" xfId="1363" xr:uid="{00000000-0005-0000-0000-000048040000}"/>
    <cellStyle name="Check Cell 8" xfId="348" xr:uid="{00000000-0005-0000-0000-000049040000}"/>
    <cellStyle name="Check Cell 8 2" xfId="1364" xr:uid="{00000000-0005-0000-0000-00004A040000}"/>
    <cellStyle name="Check Cell 9" xfId="396" xr:uid="{00000000-0005-0000-0000-00004B040000}"/>
    <cellStyle name="Check Cell 9 2" xfId="1365" xr:uid="{00000000-0005-0000-0000-00004C040000}"/>
    <cellStyle name="Comma" xfId="7546" builtinId="3"/>
    <cellStyle name="Comma 10" xfId="1366" xr:uid="{00000000-0005-0000-0000-00004E040000}"/>
    <cellStyle name="Comma 11" xfId="1367" xr:uid="{00000000-0005-0000-0000-00004F040000}"/>
    <cellStyle name="Comma 14" xfId="1368" xr:uid="{00000000-0005-0000-0000-000050040000}"/>
    <cellStyle name="Comma 15" xfId="1369" xr:uid="{00000000-0005-0000-0000-000051040000}"/>
    <cellStyle name="Comma 16" xfId="1370" xr:uid="{00000000-0005-0000-0000-000052040000}"/>
    <cellStyle name="Comma 2 10" xfId="1371" xr:uid="{00000000-0005-0000-0000-000053040000}"/>
    <cellStyle name="Comma 2 11" xfId="1372" xr:uid="{00000000-0005-0000-0000-000054040000}"/>
    <cellStyle name="Comma 2 12" xfId="1373" xr:uid="{00000000-0005-0000-0000-000055040000}"/>
    <cellStyle name="Comma 2 13" xfId="1374" xr:uid="{00000000-0005-0000-0000-000056040000}"/>
    <cellStyle name="Comma 2 14" xfId="1375" xr:uid="{00000000-0005-0000-0000-000057040000}"/>
    <cellStyle name="Comma 2 15" xfId="1376" xr:uid="{00000000-0005-0000-0000-000058040000}"/>
    <cellStyle name="Comma 2 16" xfId="1377" xr:uid="{00000000-0005-0000-0000-000059040000}"/>
    <cellStyle name="Comma 2 17" xfId="1378" xr:uid="{00000000-0005-0000-0000-00005A040000}"/>
    <cellStyle name="Comma 2 18" xfId="1379" xr:uid="{00000000-0005-0000-0000-00005B040000}"/>
    <cellStyle name="Comma 2 19" xfId="1380" xr:uid="{00000000-0005-0000-0000-00005C040000}"/>
    <cellStyle name="Comma 2 2" xfId="1381" xr:uid="{00000000-0005-0000-0000-00005D040000}"/>
    <cellStyle name="Comma 2 20" xfId="1382" xr:uid="{00000000-0005-0000-0000-00005E040000}"/>
    <cellStyle name="Comma 2 21" xfId="1383" xr:uid="{00000000-0005-0000-0000-00005F040000}"/>
    <cellStyle name="Comma 2 22" xfId="1384" xr:uid="{00000000-0005-0000-0000-000060040000}"/>
    <cellStyle name="Comma 2 23" xfId="1385" xr:uid="{00000000-0005-0000-0000-000061040000}"/>
    <cellStyle name="Comma 2 24" xfId="1386" xr:uid="{00000000-0005-0000-0000-000062040000}"/>
    <cellStyle name="Comma 2 25" xfId="1387" xr:uid="{00000000-0005-0000-0000-000063040000}"/>
    <cellStyle name="Comma 2 26" xfId="1388" xr:uid="{00000000-0005-0000-0000-000064040000}"/>
    <cellStyle name="Comma 2 27" xfId="1389" xr:uid="{00000000-0005-0000-0000-000065040000}"/>
    <cellStyle name="Comma 2 28" xfId="1390" xr:uid="{00000000-0005-0000-0000-000066040000}"/>
    <cellStyle name="Comma 2 29" xfId="1391" xr:uid="{00000000-0005-0000-0000-000067040000}"/>
    <cellStyle name="Comma 2 3" xfId="1392" xr:uid="{00000000-0005-0000-0000-000068040000}"/>
    <cellStyle name="Comma 2 30" xfId="1393" xr:uid="{00000000-0005-0000-0000-000069040000}"/>
    <cellStyle name="Comma 2 31" xfId="1394" xr:uid="{00000000-0005-0000-0000-00006A040000}"/>
    <cellStyle name="Comma 2 32" xfId="1395" xr:uid="{00000000-0005-0000-0000-00006B040000}"/>
    <cellStyle name="Comma 2 33" xfId="1396" xr:uid="{00000000-0005-0000-0000-00006C040000}"/>
    <cellStyle name="Comma 2 34" xfId="1397" xr:uid="{00000000-0005-0000-0000-00006D040000}"/>
    <cellStyle name="Comma 2 35" xfId="1398" xr:uid="{00000000-0005-0000-0000-00006E040000}"/>
    <cellStyle name="Comma 2 36" xfId="1399" xr:uid="{00000000-0005-0000-0000-00006F040000}"/>
    <cellStyle name="Comma 2 37" xfId="1400" xr:uid="{00000000-0005-0000-0000-000070040000}"/>
    <cellStyle name="Comma 2 38" xfId="1401" xr:uid="{00000000-0005-0000-0000-000071040000}"/>
    <cellStyle name="Comma 2 39" xfId="1402" xr:uid="{00000000-0005-0000-0000-000072040000}"/>
    <cellStyle name="Comma 2 4" xfId="1403" xr:uid="{00000000-0005-0000-0000-000073040000}"/>
    <cellStyle name="Comma 2 40" xfId="1404" xr:uid="{00000000-0005-0000-0000-000074040000}"/>
    <cellStyle name="Comma 2 41" xfId="1405" xr:uid="{00000000-0005-0000-0000-000075040000}"/>
    <cellStyle name="Comma 2 42" xfId="1406" xr:uid="{00000000-0005-0000-0000-000076040000}"/>
    <cellStyle name="Comma 2 43" xfId="1407" xr:uid="{00000000-0005-0000-0000-000077040000}"/>
    <cellStyle name="Comma 2 44" xfId="1408" xr:uid="{00000000-0005-0000-0000-000078040000}"/>
    <cellStyle name="Comma 2 5" xfId="1409" xr:uid="{00000000-0005-0000-0000-000079040000}"/>
    <cellStyle name="Comma 2 6" xfId="1410" xr:uid="{00000000-0005-0000-0000-00007A040000}"/>
    <cellStyle name="Comma 2 7" xfId="1411" xr:uid="{00000000-0005-0000-0000-00007B040000}"/>
    <cellStyle name="Comma 2 8" xfId="1412" xr:uid="{00000000-0005-0000-0000-00007C040000}"/>
    <cellStyle name="Comma 2 9" xfId="1413" xr:uid="{00000000-0005-0000-0000-00007D040000}"/>
    <cellStyle name="Comma 23" xfId="1414" xr:uid="{00000000-0005-0000-0000-00007E040000}"/>
    <cellStyle name="Comma 3" xfId="1415" xr:uid="{00000000-0005-0000-0000-00007F040000}"/>
    <cellStyle name="Comma 4" xfId="1416" xr:uid="{00000000-0005-0000-0000-000080040000}"/>
    <cellStyle name="Comma 5" xfId="1417" xr:uid="{00000000-0005-0000-0000-000081040000}"/>
    <cellStyle name="Comma 8" xfId="1418" xr:uid="{00000000-0005-0000-0000-000082040000}"/>
    <cellStyle name="Comma 9" xfId="1419" xr:uid="{00000000-0005-0000-0000-000083040000}"/>
    <cellStyle name="Explanatory Text 10" xfId="445" xr:uid="{00000000-0005-0000-0000-000084040000}"/>
    <cellStyle name="Explanatory Text 10 2" xfId="1420" xr:uid="{00000000-0005-0000-0000-000085040000}"/>
    <cellStyle name="Explanatory Text 11" xfId="493" xr:uid="{00000000-0005-0000-0000-000086040000}"/>
    <cellStyle name="Explanatory Text 11 2" xfId="1421" xr:uid="{00000000-0005-0000-0000-000087040000}"/>
    <cellStyle name="Explanatory Text 12" xfId="541" xr:uid="{00000000-0005-0000-0000-000088040000}"/>
    <cellStyle name="Explanatory Text 12 2" xfId="1422" xr:uid="{00000000-0005-0000-0000-000089040000}"/>
    <cellStyle name="Explanatory Text 13" xfId="1423" xr:uid="{00000000-0005-0000-0000-00008A040000}"/>
    <cellStyle name="Explanatory Text 14" xfId="1424" xr:uid="{00000000-0005-0000-0000-00008B040000}"/>
    <cellStyle name="Explanatory Text 15" xfId="1425" xr:uid="{00000000-0005-0000-0000-00008C040000}"/>
    <cellStyle name="Explanatory Text 16" xfId="1426" xr:uid="{00000000-0005-0000-0000-00008D040000}"/>
    <cellStyle name="Explanatory Text 17" xfId="1427" xr:uid="{00000000-0005-0000-0000-00008E040000}"/>
    <cellStyle name="Explanatory Text 18" xfId="1428" xr:uid="{00000000-0005-0000-0000-00008F040000}"/>
    <cellStyle name="Explanatory Text 19" xfId="1429" xr:uid="{00000000-0005-0000-0000-000090040000}"/>
    <cellStyle name="Explanatory Text 2" xfId="62" xr:uid="{00000000-0005-0000-0000-000091040000}"/>
    <cellStyle name="Explanatory Text 2 2" xfId="1430" xr:uid="{00000000-0005-0000-0000-000092040000}"/>
    <cellStyle name="Explanatory Text 20" xfId="1431" xr:uid="{00000000-0005-0000-0000-000093040000}"/>
    <cellStyle name="Explanatory Text 21" xfId="1432" xr:uid="{00000000-0005-0000-0000-000094040000}"/>
    <cellStyle name="Explanatory Text 3" xfId="109" xr:uid="{00000000-0005-0000-0000-000095040000}"/>
    <cellStyle name="Explanatory Text 3 2" xfId="1433" xr:uid="{00000000-0005-0000-0000-000096040000}"/>
    <cellStyle name="Explanatory Text 4" xfId="157" xr:uid="{00000000-0005-0000-0000-000097040000}"/>
    <cellStyle name="Explanatory Text 4 2" xfId="1434" xr:uid="{00000000-0005-0000-0000-000098040000}"/>
    <cellStyle name="Explanatory Text 5" xfId="205" xr:uid="{00000000-0005-0000-0000-000099040000}"/>
    <cellStyle name="Explanatory Text 5 2" xfId="1435" xr:uid="{00000000-0005-0000-0000-00009A040000}"/>
    <cellStyle name="Explanatory Text 6" xfId="253" xr:uid="{00000000-0005-0000-0000-00009B040000}"/>
    <cellStyle name="Explanatory Text 6 2" xfId="1436" xr:uid="{00000000-0005-0000-0000-00009C040000}"/>
    <cellStyle name="Explanatory Text 7" xfId="301" xr:uid="{00000000-0005-0000-0000-00009D040000}"/>
    <cellStyle name="Explanatory Text 7 2" xfId="1437" xr:uid="{00000000-0005-0000-0000-00009E040000}"/>
    <cellStyle name="Explanatory Text 8" xfId="349" xr:uid="{00000000-0005-0000-0000-00009F040000}"/>
    <cellStyle name="Explanatory Text 8 2" xfId="1438" xr:uid="{00000000-0005-0000-0000-0000A0040000}"/>
    <cellStyle name="Explanatory Text 9" xfId="397" xr:uid="{00000000-0005-0000-0000-0000A1040000}"/>
    <cellStyle name="Explanatory Text 9 2" xfId="1439" xr:uid="{00000000-0005-0000-0000-0000A2040000}"/>
    <cellStyle name="Good 10" xfId="446" xr:uid="{00000000-0005-0000-0000-0000A3040000}"/>
    <cellStyle name="Good 10 2" xfId="1440" xr:uid="{00000000-0005-0000-0000-0000A4040000}"/>
    <cellStyle name="Good 11" xfId="494" xr:uid="{00000000-0005-0000-0000-0000A5040000}"/>
    <cellStyle name="Good 11 2" xfId="1441" xr:uid="{00000000-0005-0000-0000-0000A6040000}"/>
    <cellStyle name="Good 12" xfId="542" xr:uid="{00000000-0005-0000-0000-0000A7040000}"/>
    <cellStyle name="Good 12 2" xfId="1442" xr:uid="{00000000-0005-0000-0000-0000A8040000}"/>
    <cellStyle name="Good 13" xfId="1443" xr:uid="{00000000-0005-0000-0000-0000A9040000}"/>
    <cellStyle name="Good 14" xfId="1444" xr:uid="{00000000-0005-0000-0000-0000AA040000}"/>
    <cellStyle name="Good 15" xfId="1445" xr:uid="{00000000-0005-0000-0000-0000AB040000}"/>
    <cellStyle name="Good 16" xfId="1446" xr:uid="{00000000-0005-0000-0000-0000AC040000}"/>
    <cellStyle name="Good 17" xfId="1447" xr:uid="{00000000-0005-0000-0000-0000AD040000}"/>
    <cellStyle name="Good 18" xfId="1448" xr:uid="{00000000-0005-0000-0000-0000AE040000}"/>
    <cellStyle name="Good 19" xfId="1449" xr:uid="{00000000-0005-0000-0000-0000AF040000}"/>
    <cellStyle name="Good 2" xfId="63" xr:uid="{00000000-0005-0000-0000-0000B0040000}"/>
    <cellStyle name="Good 2 2" xfId="1450" xr:uid="{00000000-0005-0000-0000-0000B1040000}"/>
    <cellStyle name="Good 20" xfId="1451" xr:uid="{00000000-0005-0000-0000-0000B2040000}"/>
    <cellStyle name="Good 21" xfId="1452" xr:uid="{00000000-0005-0000-0000-0000B3040000}"/>
    <cellStyle name="Good 3" xfId="110" xr:uid="{00000000-0005-0000-0000-0000B4040000}"/>
    <cellStyle name="Good 3 2" xfId="1453" xr:uid="{00000000-0005-0000-0000-0000B5040000}"/>
    <cellStyle name="Good 4" xfId="158" xr:uid="{00000000-0005-0000-0000-0000B6040000}"/>
    <cellStyle name="Good 4 2" xfId="1454" xr:uid="{00000000-0005-0000-0000-0000B7040000}"/>
    <cellStyle name="Good 5" xfId="206" xr:uid="{00000000-0005-0000-0000-0000B8040000}"/>
    <cellStyle name="Good 5 2" xfId="1455" xr:uid="{00000000-0005-0000-0000-0000B9040000}"/>
    <cellStyle name="Good 6" xfId="254" xr:uid="{00000000-0005-0000-0000-0000BA040000}"/>
    <cellStyle name="Good 6 2" xfId="1456" xr:uid="{00000000-0005-0000-0000-0000BB040000}"/>
    <cellStyle name="Good 7" xfId="302" xr:uid="{00000000-0005-0000-0000-0000BC040000}"/>
    <cellStyle name="Good 7 2" xfId="1457" xr:uid="{00000000-0005-0000-0000-0000BD040000}"/>
    <cellStyle name="Good 8" xfId="350" xr:uid="{00000000-0005-0000-0000-0000BE040000}"/>
    <cellStyle name="Good 8 2" xfId="1458" xr:uid="{00000000-0005-0000-0000-0000BF040000}"/>
    <cellStyle name="Good 9" xfId="398" xr:uid="{00000000-0005-0000-0000-0000C0040000}"/>
    <cellStyle name="Good 9 2" xfId="1459" xr:uid="{00000000-0005-0000-0000-0000C1040000}"/>
    <cellStyle name="Heading 1 10" xfId="447" xr:uid="{00000000-0005-0000-0000-0000C2040000}"/>
    <cellStyle name="Heading 1 10 2" xfId="1460" xr:uid="{00000000-0005-0000-0000-0000C3040000}"/>
    <cellStyle name="Heading 1 11" xfId="495" xr:uid="{00000000-0005-0000-0000-0000C4040000}"/>
    <cellStyle name="Heading 1 11 2" xfId="1461" xr:uid="{00000000-0005-0000-0000-0000C5040000}"/>
    <cellStyle name="Heading 1 12" xfId="543" xr:uid="{00000000-0005-0000-0000-0000C6040000}"/>
    <cellStyle name="Heading 1 12 2" xfId="1462" xr:uid="{00000000-0005-0000-0000-0000C7040000}"/>
    <cellStyle name="Heading 1 13" xfId="1463" xr:uid="{00000000-0005-0000-0000-0000C8040000}"/>
    <cellStyle name="Heading 1 14" xfId="1464" xr:uid="{00000000-0005-0000-0000-0000C9040000}"/>
    <cellStyle name="Heading 1 15" xfId="1465" xr:uid="{00000000-0005-0000-0000-0000CA040000}"/>
    <cellStyle name="Heading 1 16" xfId="1466" xr:uid="{00000000-0005-0000-0000-0000CB040000}"/>
    <cellStyle name="Heading 1 17" xfId="1467" xr:uid="{00000000-0005-0000-0000-0000CC040000}"/>
    <cellStyle name="Heading 1 18" xfId="1468" xr:uid="{00000000-0005-0000-0000-0000CD040000}"/>
    <cellStyle name="Heading 1 19" xfId="1469" xr:uid="{00000000-0005-0000-0000-0000CE040000}"/>
    <cellStyle name="Heading 1 2" xfId="64" xr:uid="{00000000-0005-0000-0000-0000CF040000}"/>
    <cellStyle name="Heading 1 2 2" xfId="1470" xr:uid="{00000000-0005-0000-0000-0000D0040000}"/>
    <cellStyle name="Heading 1 20" xfId="1471" xr:uid="{00000000-0005-0000-0000-0000D1040000}"/>
    <cellStyle name="Heading 1 21" xfId="1472" xr:uid="{00000000-0005-0000-0000-0000D2040000}"/>
    <cellStyle name="Heading 1 3" xfId="111" xr:uid="{00000000-0005-0000-0000-0000D3040000}"/>
    <cellStyle name="Heading 1 3 2" xfId="1473" xr:uid="{00000000-0005-0000-0000-0000D4040000}"/>
    <cellStyle name="Heading 1 4" xfId="159" xr:uid="{00000000-0005-0000-0000-0000D5040000}"/>
    <cellStyle name="Heading 1 4 2" xfId="1474" xr:uid="{00000000-0005-0000-0000-0000D6040000}"/>
    <cellStyle name="Heading 1 5" xfId="207" xr:uid="{00000000-0005-0000-0000-0000D7040000}"/>
    <cellStyle name="Heading 1 5 2" xfId="1475" xr:uid="{00000000-0005-0000-0000-0000D8040000}"/>
    <cellStyle name="Heading 1 6" xfId="255" xr:uid="{00000000-0005-0000-0000-0000D9040000}"/>
    <cellStyle name="Heading 1 6 2" xfId="1476" xr:uid="{00000000-0005-0000-0000-0000DA040000}"/>
    <cellStyle name="Heading 1 7" xfId="303" xr:uid="{00000000-0005-0000-0000-0000DB040000}"/>
    <cellStyle name="Heading 1 7 2" xfId="1477" xr:uid="{00000000-0005-0000-0000-0000DC040000}"/>
    <cellStyle name="Heading 1 8" xfId="351" xr:uid="{00000000-0005-0000-0000-0000DD040000}"/>
    <cellStyle name="Heading 1 8 2" xfId="1478" xr:uid="{00000000-0005-0000-0000-0000DE040000}"/>
    <cellStyle name="Heading 1 9" xfId="399" xr:uid="{00000000-0005-0000-0000-0000DF040000}"/>
    <cellStyle name="Heading 1 9 2" xfId="1479" xr:uid="{00000000-0005-0000-0000-0000E0040000}"/>
    <cellStyle name="Heading 2 10" xfId="448" xr:uid="{00000000-0005-0000-0000-0000E1040000}"/>
    <cellStyle name="Heading 2 10 2" xfId="1480" xr:uid="{00000000-0005-0000-0000-0000E2040000}"/>
    <cellStyle name="Heading 2 11" xfId="496" xr:uid="{00000000-0005-0000-0000-0000E3040000}"/>
    <cellStyle name="Heading 2 11 2" xfId="1481" xr:uid="{00000000-0005-0000-0000-0000E4040000}"/>
    <cellStyle name="Heading 2 12" xfId="544" xr:uid="{00000000-0005-0000-0000-0000E5040000}"/>
    <cellStyle name="Heading 2 12 2" xfId="1482" xr:uid="{00000000-0005-0000-0000-0000E6040000}"/>
    <cellStyle name="Heading 2 13" xfId="1483" xr:uid="{00000000-0005-0000-0000-0000E7040000}"/>
    <cellStyle name="Heading 2 14" xfId="1484" xr:uid="{00000000-0005-0000-0000-0000E8040000}"/>
    <cellStyle name="Heading 2 15" xfId="1485" xr:uid="{00000000-0005-0000-0000-0000E9040000}"/>
    <cellStyle name="Heading 2 16" xfId="1486" xr:uid="{00000000-0005-0000-0000-0000EA040000}"/>
    <cellStyle name="Heading 2 17" xfId="1487" xr:uid="{00000000-0005-0000-0000-0000EB040000}"/>
    <cellStyle name="Heading 2 18" xfId="1488" xr:uid="{00000000-0005-0000-0000-0000EC040000}"/>
    <cellStyle name="Heading 2 19" xfId="1489" xr:uid="{00000000-0005-0000-0000-0000ED040000}"/>
    <cellStyle name="Heading 2 2" xfId="65" xr:uid="{00000000-0005-0000-0000-0000EE040000}"/>
    <cellStyle name="Heading 2 2 2" xfId="1490" xr:uid="{00000000-0005-0000-0000-0000EF040000}"/>
    <cellStyle name="Heading 2 20" xfId="1491" xr:uid="{00000000-0005-0000-0000-0000F0040000}"/>
    <cellStyle name="Heading 2 21" xfId="1492" xr:uid="{00000000-0005-0000-0000-0000F1040000}"/>
    <cellStyle name="Heading 2 3" xfId="112" xr:uid="{00000000-0005-0000-0000-0000F2040000}"/>
    <cellStyle name="Heading 2 3 2" xfId="1493" xr:uid="{00000000-0005-0000-0000-0000F3040000}"/>
    <cellStyle name="Heading 2 4" xfId="160" xr:uid="{00000000-0005-0000-0000-0000F4040000}"/>
    <cellStyle name="Heading 2 4 2" xfId="1494" xr:uid="{00000000-0005-0000-0000-0000F5040000}"/>
    <cellStyle name="Heading 2 5" xfId="208" xr:uid="{00000000-0005-0000-0000-0000F6040000}"/>
    <cellStyle name="Heading 2 5 2" xfId="1495" xr:uid="{00000000-0005-0000-0000-0000F7040000}"/>
    <cellStyle name="Heading 2 6" xfId="256" xr:uid="{00000000-0005-0000-0000-0000F8040000}"/>
    <cellStyle name="Heading 2 6 2" xfId="1496" xr:uid="{00000000-0005-0000-0000-0000F9040000}"/>
    <cellStyle name="Heading 2 7" xfId="304" xr:uid="{00000000-0005-0000-0000-0000FA040000}"/>
    <cellStyle name="Heading 2 7 2" xfId="1497" xr:uid="{00000000-0005-0000-0000-0000FB040000}"/>
    <cellStyle name="Heading 2 8" xfId="352" xr:uid="{00000000-0005-0000-0000-0000FC040000}"/>
    <cellStyle name="Heading 2 8 2" xfId="1498" xr:uid="{00000000-0005-0000-0000-0000FD040000}"/>
    <cellStyle name="Heading 2 9" xfId="400" xr:uid="{00000000-0005-0000-0000-0000FE040000}"/>
    <cellStyle name="Heading 2 9 2" xfId="1499" xr:uid="{00000000-0005-0000-0000-0000FF040000}"/>
    <cellStyle name="Heading 3 10" xfId="449" xr:uid="{00000000-0005-0000-0000-000000050000}"/>
    <cellStyle name="Heading 3 10 2" xfId="1500" xr:uid="{00000000-0005-0000-0000-000001050000}"/>
    <cellStyle name="Heading 3 11" xfId="497" xr:uid="{00000000-0005-0000-0000-000002050000}"/>
    <cellStyle name="Heading 3 11 2" xfId="1501" xr:uid="{00000000-0005-0000-0000-000003050000}"/>
    <cellStyle name="Heading 3 12" xfId="545" xr:uid="{00000000-0005-0000-0000-000004050000}"/>
    <cellStyle name="Heading 3 12 2" xfId="1502" xr:uid="{00000000-0005-0000-0000-000005050000}"/>
    <cellStyle name="Heading 3 13" xfId="1503" xr:uid="{00000000-0005-0000-0000-000006050000}"/>
    <cellStyle name="Heading 3 14" xfId="1504" xr:uid="{00000000-0005-0000-0000-000007050000}"/>
    <cellStyle name="Heading 3 15" xfId="1505" xr:uid="{00000000-0005-0000-0000-000008050000}"/>
    <cellStyle name="Heading 3 16" xfId="1506" xr:uid="{00000000-0005-0000-0000-000009050000}"/>
    <cellStyle name="Heading 3 17" xfId="1507" xr:uid="{00000000-0005-0000-0000-00000A050000}"/>
    <cellStyle name="Heading 3 18" xfId="1508" xr:uid="{00000000-0005-0000-0000-00000B050000}"/>
    <cellStyle name="Heading 3 19" xfId="1509" xr:uid="{00000000-0005-0000-0000-00000C050000}"/>
    <cellStyle name="Heading 3 2" xfId="66" xr:uid="{00000000-0005-0000-0000-00000D050000}"/>
    <cellStyle name="Heading 3 2 2" xfId="1510" xr:uid="{00000000-0005-0000-0000-00000E050000}"/>
    <cellStyle name="Heading 3 20" xfId="1511" xr:uid="{00000000-0005-0000-0000-00000F050000}"/>
    <cellStyle name="Heading 3 21" xfId="1512" xr:uid="{00000000-0005-0000-0000-000010050000}"/>
    <cellStyle name="Heading 3 3" xfId="113" xr:uid="{00000000-0005-0000-0000-000011050000}"/>
    <cellStyle name="Heading 3 3 2" xfId="1513" xr:uid="{00000000-0005-0000-0000-000012050000}"/>
    <cellStyle name="Heading 3 4" xfId="161" xr:uid="{00000000-0005-0000-0000-000013050000}"/>
    <cellStyle name="Heading 3 4 2" xfId="1514" xr:uid="{00000000-0005-0000-0000-000014050000}"/>
    <cellStyle name="Heading 3 5" xfId="209" xr:uid="{00000000-0005-0000-0000-000015050000}"/>
    <cellStyle name="Heading 3 5 2" xfId="1515" xr:uid="{00000000-0005-0000-0000-000016050000}"/>
    <cellStyle name="Heading 3 6" xfId="257" xr:uid="{00000000-0005-0000-0000-000017050000}"/>
    <cellStyle name="Heading 3 6 2" xfId="1516" xr:uid="{00000000-0005-0000-0000-000018050000}"/>
    <cellStyle name="Heading 3 7" xfId="305" xr:uid="{00000000-0005-0000-0000-000019050000}"/>
    <cellStyle name="Heading 3 7 2" xfId="1517" xr:uid="{00000000-0005-0000-0000-00001A050000}"/>
    <cellStyle name="Heading 3 8" xfId="353" xr:uid="{00000000-0005-0000-0000-00001B050000}"/>
    <cellStyle name="Heading 3 8 2" xfId="1518" xr:uid="{00000000-0005-0000-0000-00001C050000}"/>
    <cellStyle name="Heading 3 9" xfId="401" xr:uid="{00000000-0005-0000-0000-00001D050000}"/>
    <cellStyle name="Heading 3 9 2" xfId="1519" xr:uid="{00000000-0005-0000-0000-00001E050000}"/>
    <cellStyle name="Heading 4 10" xfId="450" xr:uid="{00000000-0005-0000-0000-00001F050000}"/>
    <cellStyle name="Heading 4 10 2" xfId="1520" xr:uid="{00000000-0005-0000-0000-000020050000}"/>
    <cellStyle name="Heading 4 11" xfId="498" xr:uid="{00000000-0005-0000-0000-000021050000}"/>
    <cellStyle name="Heading 4 11 2" xfId="1521" xr:uid="{00000000-0005-0000-0000-000022050000}"/>
    <cellStyle name="Heading 4 12" xfId="546" xr:uid="{00000000-0005-0000-0000-000023050000}"/>
    <cellStyle name="Heading 4 12 2" xfId="1522" xr:uid="{00000000-0005-0000-0000-000024050000}"/>
    <cellStyle name="Heading 4 13" xfId="1523" xr:uid="{00000000-0005-0000-0000-000025050000}"/>
    <cellStyle name="Heading 4 14" xfId="1524" xr:uid="{00000000-0005-0000-0000-000026050000}"/>
    <cellStyle name="Heading 4 15" xfId="1525" xr:uid="{00000000-0005-0000-0000-000027050000}"/>
    <cellStyle name="Heading 4 16" xfId="1526" xr:uid="{00000000-0005-0000-0000-000028050000}"/>
    <cellStyle name="Heading 4 17" xfId="1527" xr:uid="{00000000-0005-0000-0000-000029050000}"/>
    <cellStyle name="Heading 4 18" xfId="1528" xr:uid="{00000000-0005-0000-0000-00002A050000}"/>
    <cellStyle name="Heading 4 19" xfId="1529" xr:uid="{00000000-0005-0000-0000-00002B050000}"/>
    <cellStyle name="Heading 4 2" xfId="67" xr:uid="{00000000-0005-0000-0000-00002C050000}"/>
    <cellStyle name="Heading 4 2 2" xfId="1530" xr:uid="{00000000-0005-0000-0000-00002D050000}"/>
    <cellStyle name="Heading 4 20" xfId="1531" xr:uid="{00000000-0005-0000-0000-00002E050000}"/>
    <cellStyle name="Heading 4 21" xfId="1532" xr:uid="{00000000-0005-0000-0000-00002F050000}"/>
    <cellStyle name="Heading 4 3" xfId="114" xr:uid="{00000000-0005-0000-0000-000030050000}"/>
    <cellStyle name="Heading 4 3 2" xfId="1533" xr:uid="{00000000-0005-0000-0000-000031050000}"/>
    <cellStyle name="Heading 4 4" xfId="162" xr:uid="{00000000-0005-0000-0000-000032050000}"/>
    <cellStyle name="Heading 4 4 2" xfId="1534" xr:uid="{00000000-0005-0000-0000-000033050000}"/>
    <cellStyle name="Heading 4 5" xfId="210" xr:uid="{00000000-0005-0000-0000-000034050000}"/>
    <cellStyle name="Heading 4 5 2" xfId="1535" xr:uid="{00000000-0005-0000-0000-000035050000}"/>
    <cellStyle name="Heading 4 6" xfId="258" xr:uid="{00000000-0005-0000-0000-000036050000}"/>
    <cellStyle name="Heading 4 6 2" xfId="1536" xr:uid="{00000000-0005-0000-0000-000037050000}"/>
    <cellStyle name="Heading 4 7" xfId="306" xr:uid="{00000000-0005-0000-0000-000038050000}"/>
    <cellStyle name="Heading 4 7 2" xfId="1537" xr:uid="{00000000-0005-0000-0000-000039050000}"/>
    <cellStyle name="Heading 4 8" xfId="354" xr:uid="{00000000-0005-0000-0000-00003A050000}"/>
    <cellStyle name="Heading 4 8 2" xfId="1538" xr:uid="{00000000-0005-0000-0000-00003B050000}"/>
    <cellStyle name="Heading 4 9" xfId="402" xr:uid="{00000000-0005-0000-0000-00003C050000}"/>
    <cellStyle name="Heading 4 9 2" xfId="1539" xr:uid="{00000000-0005-0000-0000-00003D050000}"/>
    <cellStyle name="Hyperlink" xfId="15" builtinId="8"/>
    <cellStyle name="Hyperlink 2" xfId="7544" xr:uid="{00000000-0005-0000-0000-00003F050000}"/>
    <cellStyle name="Hyperlink 2 10" xfId="1540" xr:uid="{00000000-0005-0000-0000-000040050000}"/>
    <cellStyle name="Hyperlink 2 11" xfId="1541" xr:uid="{00000000-0005-0000-0000-000041050000}"/>
    <cellStyle name="Hyperlink 2 12" xfId="1542" xr:uid="{00000000-0005-0000-0000-000042050000}"/>
    <cellStyle name="Hyperlink 2 13" xfId="1543" xr:uid="{00000000-0005-0000-0000-000043050000}"/>
    <cellStyle name="Hyperlink 2 2" xfId="1544" xr:uid="{00000000-0005-0000-0000-000044050000}"/>
    <cellStyle name="Hyperlink 2 3" xfId="1545" xr:uid="{00000000-0005-0000-0000-000045050000}"/>
    <cellStyle name="Hyperlink 2 4" xfId="1546" xr:uid="{00000000-0005-0000-0000-000046050000}"/>
    <cellStyle name="Hyperlink 2 5" xfId="1547" xr:uid="{00000000-0005-0000-0000-000047050000}"/>
    <cellStyle name="Hyperlink 2 6" xfId="1548" xr:uid="{00000000-0005-0000-0000-000048050000}"/>
    <cellStyle name="Hyperlink 2 7" xfId="1549" xr:uid="{00000000-0005-0000-0000-000049050000}"/>
    <cellStyle name="Hyperlink 2 8" xfId="1550" xr:uid="{00000000-0005-0000-0000-00004A050000}"/>
    <cellStyle name="Hyperlink 2 9" xfId="1551" xr:uid="{00000000-0005-0000-0000-00004B050000}"/>
    <cellStyle name="Input 10" xfId="451" xr:uid="{00000000-0005-0000-0000-00004C050000}"/>
    <cellStyle name="Input 10 2" xfId="1552" xr:uid="{00000000-0005-0000-0000-00004D050000}"/>
    <cellStyle name="Input 11" xfId="499" xr:uid="{00000000-0005-0000-0000-00004E050000}"/>
    <cellStyle name="Input 11 2" xfId="1553" xr:uid="{00000000-0005-0000-0000-00004F050000}"/>
    <cellStyle name="Input 12" xfId="547" xr:uid="{00000000-0005-0000-0000-000050050000}"/>
    <cellStyle name="Input 12 2" xfId="1554" xr:uid="{00000000-0005-0000-0000-000051050000}"/>
    <cellStyle name="Input 13" xfId="1555" xr:uid="{00000000-0005-0000-0000-000052050000}"/>
    <cellStyle name="Input 14" xfId="1556" xr:uid="{00000000-0005-0000-0000-000053050000}"/>
    <cellStyle name="Input 15" xfId="1557" xr:uid="{00000000-0005-0000-0000-000054050000}"/>
    <cellStyle name="Input 16" xfId="1558" xr:uid="{00000000-0005-0000-0000-000055050000}"/>
    <cellStyle name="Input 17" xfId="1559" xr:uid="{00000000-0005-0000-0000-000056050000}"/>
    <cellStyle name="Input 18" xfId="1560" xr:uid="{00000000-0005-0000-0000-000057050000}"/>
    <cellStyle name="Input 19" xfId="1561" xr:uid="{00000000-0005-0000-0000-000058050000}"/>
    <cellStyle name="Input 2" xfId="68" xr:uid="{00000000-0005-0000-0000-000059050000}"/>
    <cellStyle name="Input 2 2" xfId="1562" xr:uid="{00000000-0005-0000-0000-00005A050000}"/>
    <cellStyle name="Input 20" xfId="1563" xr:uid="{00000000-0005-0000-0000-00005B050000}"/>
    <cellStyle name="Input 21" xfId="1564" xr:uid="{00000000-0005-0000-0000-00005C050000}"/>
    <cellStyle name="Input 3" xfId="115" xr:uid="{00000000-0005-0000-0000-00005D050000}"/>
    <cellStyle name="Input 3 2" xfId="1565" xr:uid="{00000000-0005-0000-0000-00005E050000}"/>
    <cellStyle name="Input 4" xfId="163" xr:uid="{00000000-0005-0000-0000-00005F050000}"/>
    <cellStyle name="Input 4 2" xfId="1566" xr:uid="{00000000-0005-0000-0000-000060050000}"/>
    <cellStyle name="Input 5" xfId="211" xr:uid="{00000000-0005-0000-0000-000061050000}"/>
    <cellStyle name="Input 5 2" xfId="1567" xr:uid="{00000000-0005-0000-0000-000062050000}"/>
    <cellStyle name="Input 6" xfId="259" xr:uid="{00000000-0005-0000-0000-000063050000}"/>
    <cellStyle name="Input 6 2" xfId="1568" xr:uid="{00000000-0005-0000-0000-000064050000}"/>
    <cellStyle name="Input 7" xfId="307" xr:uid="{00000000-0005-0000-0000-000065050000}"/>
    <cellStyle name="Input 7 2" xfId="1569" xr:uid="{00000000-0005-0000-0000-000066050000}"/>
    <cellStyle name="Input 8" xfId="355" xr:uid="{00000000-0005-0000-0000-000067050000}"/>
    <cellStyle name="Input 8 2" xfId="1570" xr:uid="{00000000-0005-0000-0000-000068050000}"/>
    <cellStyle name="Input 9" xfId="403" xr:uid="{00000000-0005-0000-0000-000069050000}"/>
    <cellStyle name="Input 9 2" xfId="1571" xr:uid="{00000000-0005-0000-0000-00006A050000}"/>
    <cellStyle name="Linked Cell 10" xfId="452" xr:uid="{00000000-0005-0000-0000-00006B050000}"/>
    <cellStyle name="Linked Cell 10 2" xfId="1572" xr:uid="{00000000-0005-0000-0000-00006C050000}"/>
    <cellStyle name="Linked Cell 11" xfId="500" xr:uid="{00000000-0005-0000-0000-00006D050000}"/>
    <cellStyle name="Linked Cell 11 2" xfId="1573" xr:uid="{00000000-0005-0000-0000-00006E050000}"/>
    <cellStyle name="Linked Cell 12" xfId="548" xr:uid="{00000000-0005-0000-0000-00006F050000}"/>
    <cellStyle name="Linked Cell 12 2" xfId="1574" xr:uid="{00000000-0005-0000-0000-000070050000}"/>
    <cellStyle name="Linked Cell 13" xfId="1575" xr:uid="{00000000-0005-0000-0000-000071050000}"/>
    <cellStyle name="Linked Cell 14" xfId="1576" xr:uid="{00000000-0005-0000-0000-000072050000}"/>
    <cellStyle name="Linked Cell 15" xfId="1577" xr:uid="{00000000-0005-0000-0000-000073050000}"/>
    <cellStyle name="Linked Cell 16" xfId="1578" xr:uid="{00000000-0005-0000-0000-000074050000}"/>
    <cellStyle name="Linked Cell 17" xfId="1579" xr:uid="{00000000-0005-0000-0000-000075050000}"/>
    <cellStyle name="Linked Cell 18" xfId="1580" xr:uid="{00000000-0005-0000-0000-000076050000}"/>
    <cellStyle name="Linked Cell 19" xfId="1581" xr:uid="{00000000-0005-0000-0000-000077050000}"/>
    <cellStyle name="Linked Cell 2" xfId="69" xr:uid="{00000000-0005-0000-0000-000078050000}"/>
    <cellStyle name="Linked Cell 2 2" xfId="1582" xr:uid="{00000000-0005-0000-0000-000079050000}"/>
    <cellStyle name="Linked Cell 20" xfId="1583" xr:uid="{00000000-0005-0000-0000-00007A050000}"/>
    <cellStyle name="Linked Cell 21" xfId="1584" xr:uid="{00000000-0005-0000-0000-00007B050000}"/>
    <cellStyle name="Linked Cell 3" xfId="116" xr:uid="{00000000-0005-0000-0000-00007C050000}"/>
    <cellStyle name="Linked Cell 3 2" xfId="1585" xr:uid="{00000000-0005-0000-0000-00007D050000}"/>
    <cellStyle name="Linked Cell 4" xfId="164" xr:uid="{00000000-0005-0000-0000-00007E050000}"/>
    <cellStyle name="Linked Cell 4 2" xfId="1586" xr:uid="{00000000-0005-0000-0000-00007F050000}"/>
    <cellStyle name="Linked Cell 5" xfId="212" xr:uid="{00000000-0005-0000-0000-000080050000}"/>
    <cellStyle name="Linked Cell 5 2" xfId="1587" xr:uid="{00000000-0005-0000-0000-000081050000}"/>
    <cellStyle name="Linked Cell 6" xfId="260" xr:uid="{00000000-0005-0000-0000-000082050000}"/>
    <cellStyle name="Linked Cell 6 2" xfId="1588" xr:uid="{00000000-0005-0000-0000-000083050000}"/>
    <cellStyle name="Linked Cell 7" xfId="308" xr:uid="{00000000-0005-0000-0000-000084050000}"/>
    <cellStyle name="Linked Cell 7 2" xfId="1589" xr:uid="{00000000-0005-0000-0000-000085050000}"/>
    <cellStyle name="Linked Cell 8" xfId="356" xr:uid="{00000000-0005-0000-0000-000086050000}"/>
    <cellStyle name="Linked Cell 8 2" xfId="1590" xr:uid="{00000000-0005-0000-0000-000087050000}"/>
    <cellStyle name="Linked Cell 9" xfId="404" xr:uid="{00000000-0005-0000-0000-000088050000}"/>
    <cellStyle name="Linked Cell 9 2" xfId="1591" xr:uid="{00000000-0005-0000-0000-000089050000}"/>
    <cellStyle name="Neutral 10" xfId="453" xr:uid="{00000000-0005-0000-0000-00008A050000}"/>
    <cellStyle name="Neutral 10 2" xfId="1592" xr:uid="{00000000-0005-0000-0000-00008B050000}"/>
    <cellStyle name="Neutral 11" xfId="501" xr:uid="{00000000-0005-0000-0000-00008C050000}"/>
    <cellStyle name="Neutral 11 2" xfId="1593" xr:uid="{00000000-0005-0000-0000-00008D050000}"/>
    <cellStyle name="Neutral 12" xfId="549" xr:uid="{00000000-0005-0000-0000-00008E050000}"/>
    <cellStyle name="Neutral 12 2" xfId="1594" xr:uid="{00000000-0005-0000-0000-00008F050000}"/>
    <cellStyle name="Neutral 13" xfId="1595" xr:uid="{00000000-0005-0000-0000-000090050000}"/>
    <cellStyle name="Neutral 14" xfId="1596" xr:uid="{00000000-0005-0000-0000-000091050000}"/>
    <cellStyle name="Neutral 15" xfId="1597" xr:uid="{00000000-0005-0000-0000-000092050000}"/>
    <cellStyle name="Neutral 16" xfId="1598" xr:uid="{00000000-0005-0000-0000-000093050000}"/>
    <cellStyle name="Neutral 17" xfId="1599" xr:uid="{00000000-0005-0000-0000-000094050000}"/>
    <cellStyle name="Neutral 18" xfId="1600" xr:uid="{00000000-0005-0000-0000-000095050000}"/>
    <cellStyle name="Neutral 19" xfId="1601" xr:uid="{00000000-0005-0000-0000-000096050000}"/>
    <cellStyle name="Neutral 2" xfId="70" xr:uid="{00000000-0005-0000-0000-000097050000}"/>
    <cellStyle name="Neutral 2 2" xfId="1602" xr:uid="{00000000-0005-0000-0000-000098050000}"/>
    <cellStyle name="Neutral 20" xfId="1603" xr:uid="{00000000-0005-0000-0000-000099050000}"/>
    <cellStyle name="Neutral 21" xfId="1604" xr:uid="{00000000-0005-0000-0000-00009A050000}"/>
    <cellStyle name="Neutral 3" xfId="117" xr:uid="{00000000-0005-0000-0000-00009B050000}"/>
    <cellStyle name="Neutral 3 2" xfId="1605" xr:uid="{00000000-0005-0000-0000-00009C050000}"/>
    <cellStyle name="Neutral 4" xfId="165" xr:uid="{00000000-0005-0000-0000-00009D050000}"/>
    <cellStyle name="Neutral 4 2" xfId="1606" xr:uid="{00000000-0005-0000-0000-00009E050000}"/>
    <cellStyle name="Neutral 5" xfId="213" xr:uid="{00000000-0005-0000-0000-00009F050000}"/>
    <cellStyle name="Neutral 5 2" xfId="1607" xr:uid="{00000000-0005-0000-0000-0000A0050000}"/>
    <cellStyle name="Neutral 6" xfId="261" xr:uid="{00000000-0005-0000-0000-0000A1050000}"/>
    <cellStyle name="Neutral 6 2" xfId="1608" xr:uid="{00000000-0005-0000-0000-0000A2050000}"/>
    <cellStyle name="Neutral 7" xfId="309" xr:uid="{00000000-0005-0000-0000-0000A3050000}"/>
    <cellStyle name="Neutral 7 2" xfId="1609" xr:uid="{00000000-0005-0000-0000-0000A4050000}"/>
    <cellStyle name="Neutral 8" xfId="357" xr:uid="{00000000-0005-0000-0000-0000A5050000}"/>
    <cellStyle name="Neutral 8 2" xfId="1610" xr:uid="{00000000-0005-0000-0000-0000A6050000}"/>
    <cellStyle name="Neutral 9" xfId="405" xr:uid="{00000000-0005-0000-0000-0000A7050000}"/>
    <cellStyle name="Neutral 9 2" xfId="1611" xr:uid="{00000000-0005-0000-0000-0000A8050000}"/>
    <cellStyle name="Normal" xfId="0" builtinId="0"/>
    <cellStyle name="Normal 10" xfId="7" xr:uid="{00000000-0005-0000-0000-0000AA050000}"/>
    <cellStyle name="Normal 10 10" xfId="1613" xr:uid="{00000000-0005-0000-0000-0000AB050000}"/>
    <cellStyle name="Normal 10 10 10" xfId="1614" xr:uid="{00000000-0005-0000-0000-0000AC050000}"/>
    <cellStyle name="Normal 10 10 11" xfId="1615" xr:uid="{00000000-0005-0000-0000-0000AD050000}"/>
    <cellStyle name="Normal 10 10 2" xfId="1616" xr:uid="{00000000-0005-0000-0000-0000AE050000}"/>
    <cellStyle name="Normal 10 10 2 2" xfId="1617" xr:uid="{00000000-0005-0000-0000-0000AF050000}"/>
    <cellStyle name="Normal 10 10 3" xfId="1618" xr:uid="{00000000-0005-0000-0000-0000B0050000}"/>
    <cellStyle name="Normal 10 10 4" xfId="1619" xr:uid="{00000000-0005-0000-0000-0000B1050000}"/>
    <cellStyle name="Normal 10 10 5" xfId="1620" xr:uid="{00000000-0005-0000-0000-0000B2050000}"/>
    <cellStyle name="Normal 10 10 6" xfId="1621" xr:uid="{00000000-0005-0000-0000-0000B3050000}"/>
    <cellStyle name="Normal 10 10 7" xfId="1622" xr:uid="{00000000-0005-0000-0000-0000B4050000}"/>
    <cellStyle name="Normal 10 10 8" xfId="1623" xr:uid="{00000000-0005-0000-0000-0000B5050000}"/>
    <cellStyle name="Normal 10 10 9" xfId="1624" xr:uid="{00000000-0005-0000-0000-0000B6050000}"/>
    <cellStyle name="Normal 10 100" xfId="1625" xr:uid="{00000000-0005-0000-0000-0000B7050000}"/>
    <cellStyle name="Normal 10 101" xfId="1626" xr:uid="{00000000-0005-0000-0000-0000B8050000}"/>
    <cellStyle name="Normal 10 102" xfId="1627" xr:uid="{00000000-0005-0000-0000-0000B9050000}"/>
    <cellStyle name="Normal 10 103" xfId="1628" xr:uid="{00000000-0005-0000-0000-0000BA050000}"/>
    <cellStyle name="Normal 10 104" xfId="1629" xr:uid="{00000000-0005-0000-0000-0000BB050000}"/>
    <cellStyle name="Normal 10 105" xfId="1630" xr:uid="{00000000-0005-0000-0000-0000BC050000}"/>
    <cellStyle name="Normal 10 106" xfId="1631" xr:uid="{00000000-0005-0000-0000-0000BD050000}"/>
    <cellStyle name="Normal 10 107" xfId="1632" xr:uid="{00000000-0005-0000-0000-0000BE050000}"/>
    <cellStyle name="Normal 10 108" xfId="1633" xr:uid="{00000000-0005-0000-0000-0000BF050000}"/>
    <cellStyle name="Normal 10 109" xfId="1634" xr:uid="{00000000-0005-0000-0000-0000C0050000}"/>
    <cellStyle name="Normal 10 11" xfId="1635" xr:uid="{00000000-0005-0000-0000-0000C1050000}"/>
    <cellStyle name="Normal 10 11 10" xfId="1636" xr:uid="{00000000-0005-0000-0000-0000C2050000}"/>
    <cellStyle name="Normal 10 11 11" xfId="1637" xr:uid="{00000000-0005-0000-0000-0000C3050000}"/>
    <cellStyle name="Normal 10 11 2" xfId="1638" xr:uid="{00000000-0005-0000-0000-0000C4050000}"/>
    <cellStyle name="Normal 10 11 2 2" xfId="1639" xr:uid="{00000000-0005-0000-0000-0000C5050000}"/>
    <cellStyle name="Normal 10 11 3" xfId="1640" xr:uid="{00000000-0005-0000-0000-0000C6050000}"/>
    <cellStyle name="Normal 10 11 4" xfId="1641" xr:uid="{00000000-0005-0000-0000-0000C7050000}"/>
    <cellStyle name="Normal 10 11 5" xfId="1642" xr:uid="{00000000-0005-0000-0000-0000C8050000}"/>
    <cellStyle name="Normal 10 11 6" xfId="1643" xr:uid="{00000000-0005-0000-0000-0000C9050000}"/>
    <cellStyle name="Normal 10 11 7" xfId="1644" xr:uid="{00000000-0005-0000-0000-0000CA050000}"/>
    <cellStyle name="Normal 10 11 8" xfId="1645" xr:uid="{00000000-0005-0000-0000-0000CB050000}"/>
    <cellStyle name="Normal 10 11 9" xfId="1646" xr:uid="{00000000-0005-0000-0000-0000CC050000}"/>
    <cellStyle name="Normal 10 110" xfId="1647" xr:uid="{00000000-0005-0000-0000-0000CD050000}"/>
    <cellStyle name="Normal 10 111" xfId="1648" xr:uid="{00000000-0005-0000-0000-0000CE050000}"/>
    <cellStyle name="Normal 10 112" xfId="1649" xr:uid="{00000000-0005-0000-0000-0000CF050000}"/>
    <cellStyle name="Normal 10 113" xfId="1650" xr:uid="{00000000-0005-0000-0000-0000D0050000}"/>
    <cellStyle name="Normal 10 114" xfId="1651" xr:uid="{00000000-0005-0000-0000-0000D1050000}"/>
    <cellStyle name="Normal 10 115" xfId="1652" xr:uid="{00000000-0005-0000-0000-0000D2050000}"/>
    <cellStyle name="Normal 10 116" xfId="1653" xr:uid="{00000000-0005-0000-0000-0000D3050000}"/>
    <cellStyle name="Normal 10 117" xfId="1654" xr:uid="{00000000-0005-0000-0000-0000D4050000}"/>
    <cellStyle name="Normal 10 118" xfId="1655" xr:uid="{00000000-0005-0000-0000-0000D5050000}"/>
    <cellStyle name="Normal 10 119" xfId="1656" xr:uid="{00000000-0005-0000-0000-0000D6050000}"/>
    <cellStyle name="Normal 10 12" xfId="1657" xr:uid="{00000000-0005-0000-0000-0000D7050000}"/>
    <cellStyle name="Normal 10 12 10" xfId="1658" xr:uid="{00000000-0005-0000-0000-0000D8050000}"/>
    <cellStyle name="Normal 10 12 11" xfId="1659" xr:uid="{00000000-0005-0000-0000-0000D9050000}"/>
    <cellStyle name="Normal 10 12 2" xfId="1660" xr:uid="{00000000-0005-0000-0000-0000DA050000}"/>
    <cellStyle name="Normal 10 12 2 2" xfId="1661" xr:uid="{00000000-0005-0000-0000-0000DB050000}"/>
    <cellStyle name="Normal 10 12 3" xfId="1662" xr:uid="{00000000-0005-0000-0000-0000DC050000}"/>
    <cellStyle name="Normal 10 12 4" xfId="1663" xr:uid="{00000000-0005-0000-0000-0000DD050000}"/>
    <cellStyle name="Normal 10 12 5" xfId="1664" xr:uid="{00000000-0005-0000-0000-0000DE050000}"/>
    <cellStyle name="Normal 10 12 6" xfId="1665" xr:uid="{00000000-0005-0000-0000-0000DF050000}"/>
    <cellStyle name="Normal 10 12 7" xfId="1666" xr:uid="{00000000-0005-0000-0000-0000E0050000}"/>
    <cellStyle name="Normal 10 12 8" xfId="1667" xr:uid="{00000000-0005-0000-0000-0000E1050000}"/>
    <cellStyle name="Normal 10 12 9" xfId="1668" xr:uid="{00000000-0005-0000-0000-0000E2050000}"/>
    <cellStyle name="Normal 10 120" xfId="1669" xr:uid="{00000000-0005-0000-0000-0000E3050000}"/>
    <cellStyle name="Normal 10 121" xfId="1670" xr:uid="{00000000-0005-0000-0000-0000E4050000}"/>
    <cellStyle name="Normal 10 122" xfId="1671" xr:uid="{00000000-0005-0000-0000-0000E5050000}"/>
    <cellStyle name="Normal 10 123" xfId="1672" xr:uid="{00000000-0005-0000-0000-0000E6050000}"/>
    <cellStyle name="Normal 10 124" xfId="1673" xr:uid="{00000000-0005-0000-0000-0000E7050000}"/>
    <cellStyle name="Normal 10 125" xfId="1674" xr:uid="{00000000-0005-0000-0000-0000E8050000}"/>
    <cellStyle name="Normal 10 126" xfId="1675" xr:uid="{00000000-0005-0000-0000-0000E9050000}"/>
    <cellStyle name="Normal 10 127" xfId="1676" xr:uid="{00000000-0005-0000-0000-0000EA050000}"/>
    <cellStyle name="Normal 10 128" xfId="1677" xr:uid="{00000000-0005-0000-0000-0000EB050000}"/>
    <cellStyle name="Normal 10 129" xfId="1678" xr:uid="{00000000-0005-0000-0000-0000EC050000}"/>
    <cellStyle name="Normal 10 13" xfId="1679" xr:uid="{00000000-0005-0000-0000-0000ED050000}"/>
    <cellStyle name="Normal 10 13 10" xfId="1680" xr:uid="{00000000-0005-0000-0000-0000EE050000}"/>
    <cellStyle name="Normal 10 13 11" xfId="1681" xr:uid="{00000000-0005-0000-0000-0000EF050000}"/>
    <cellStyle name="Normal 10 13 2" xfId="1682" xr:uid="{00000000-0005-0000-0000-0000F0050000}"/>
    <cellStyle name="Normal 10 13 2 2" xfId="1683" xr:uid="{00000000-0005-0000-0000-0000F1050000}"/>
    <cellStyle name="Normal 10 13 3" xfId="1684" xr:uid="{00000000-0005-0000-0000-0000F2050000}"/>
    <cellStyle name="Normal 10 13 4" xfId="1685" xr:uid="{00000000-0005-0000-0000-0000F3050000}"/>
    <cellStyle name="Normal 10 13 5" xfId="1686" xr:uid="{00000000-0005-0000-0000-0000F4050000}"/>
    <cellStyle name="Normal 10 13 6" xfId="1687" xr:uid="{00000000-0005-0000-0000-0000F5050000}"/>
    <cellStyle name="Normal 10 13 7" xfId="1688" xr:uid="{00000000-0005-0000-0000-0000F6050000}"/>
    <cellStyle name="Normal 10 13 8" xfId="1689" xr:uid="{00000000-0005-0000-0000-0000F7050000}"/>
    <cellStyle name="Normal 10 13 9" xfId="1690" xr:uid="{00000000-0005-0000-0000-0000F8050000}"/>
    <cellStyle name="Normal 10 130" xfId="1691" xr:uid="{00000000-0005-0000-0000-0000F9050000}"/>
    <cellStyle name="Normal 10 131" xfId="1692" xr:uid="{00000000-0005-0000-0000-0000FA050000}"/>
    <cellStyle name="Normal 10 132" xfId="1693" xr:uid="{00000000-0005-0000-0000-0000FB050000}"/>
    <cellStyle name="Normal 10 133" xfId="1694" xr:uid="{00000000-0005-0000-0000-0000FC050000}"/>
    <cellStyle name="Normal 10 134" xfId="1695" xr:uid="{00000000-0005-0000-0000-0000FD050000}"/>
    <cellStyle name="Normal 10 135" xfId="1696" xr:uid="{00000000-0005-0000-0000-0000FE050000}"/>
    <cellStyle name="Normal 10 136" xfId="1697" xr:uid="{00000000-0005-0000-0000-0000FF050000}"/>
    <cellStyle name="Normal 10 137" xfId="1698" xr:uid="{00000000-0005-0000-0000-000000060000}"/>
    <cellStyle name="Normal 10 138" xfId="1699" xr:uid="{00000000-0005-0000-0000-000001060000}"/>
    <cellStyle name="Normal 10 139" xfId="1700" xr:uid="{00000000-0005-0000-0000-000002060000}"/>
    <cellStyle name="Normal 10 14" xfId="1701" xr:uid="{00000000-0005-0000-0000-000003060000}"/>
    <cellStyle name="Normal 10 14 10" xfId="1702" xr:uid="{00000000-0005-0000-0000-000004060000}"/>
    <cellStyle name="Normal 10 14 11" xfId="1703" xr:uid="{00000000-0005-0000-0000-000005060000}"/>
    <cellStyle name="Normal 10 14 2" xfId="1704" xr:uid="{00000000-0005-0000-0000-000006060000}"/>
    <cellStyle name="Normal 10 14 2 2" xfId="1705" xr:uid="{00000000-0005-0000-0000-000007060000}"/>
    <cellStyle name="Normal 10 14 3" xfId="1706" xr:uid="{00000000-0005-0000-0000-000008060000}"/>
    <cellStyle name="Normal 10 14 4" xfId="1707" xr:uid="{00000000-0005-0000-0000-000009060000}"/>
    <cellStyle name="Normal 10 14 5" xfId="1708" xr:uid="{00000000-0005-0000-0000-00000A060000}"/>
    <cellStyle name="Normal 10 14 6" xfId="1709" xr:uid="{00000000-0005-0000-0000-00000B060000}"/>
    <cellStyle name="Normal 10 14 7" xfId="1710" xr:uid="{00000000-0005-0000-0000-00000C060000}"/>
    <cellStyle name="Normal 10 14 8" xfId="1711" xr:uid="{00000000-0005-0000-0000-00000D060000}"/>
    <cellStyle name="Normal 10 14 9" xfId="1712" xr:uid="{00000000-0005-0000-0000-00000E060000}"/>
    <cellStyle name="Normal 10 140" xfId="1713" xr:uid="{00000000-0005-0000-0000-00000F060000}"/>
    <cellStyle name="Normal 10 141" xfId="1714" xr:uid="{00000000-0005-0000-0000-000010060000}"/>
    <cellStyle name="Normal 10 142" xfId="1715" xr:uid="{00000000-0005-0000-0000-000011060000}"/>
    <cellStyle name="Normal 10 143" xfId="1716" xr:uid="{00000000-0005-0000-0000-000012060000}"/>
    <cellStyle name="Normal 10 144" xfId="1717" xr:uid="{00000000-0005-0000-0000-000013060000}"/>
    <cellStyle name="Normal 10 145" xfId="1718" xr:uid="{00000000-0005-0000-0000-000014060000}"/>
    <cellStyle name="Normal 10 146" xfId="1719" xr:uid="{00000000-0005-0000-0000-000015060000}"/>
    <cellStyle name="Normal 10 147" xfId="1720" xr:uid="{00000000-0005-0000-0000-000016060000}"/>
    <cellStyle name="Normal 10 148" xfId="1721" xr:uid="{00000000-0005-0000-0000-000017060000}"/>
    <cellStyle name="Normal 10 149" xfId="1722" xr:uid="{00000000-0005-0000-0000-000018060000}"/>
    <cellStyle name="Normal 10 15" xfId="1723" xr:uid="{00000000-0005-0000-0000-000019060000}"/>
    <cellStyle name="Normal 10 15 10" xfId="1724" xr:uid="{00000000-0005-0000-0000-00001A060000}"/>
    <cellStyle name="Normal 10 15 11" xfId="1725" xr:uid="{00000000-0005-0000-0000-00001B060000}"/>
    <cellStyle name="Normal 10 15 2" xfId="1726" xr:uid="{00000000-0005-0000-0000-00001C060000}"/>
    <cellStyle name="Normal 10 15 2 2" xfId="1727" xr:uid="{00000000-0005-0000-0000-00001D060000}"/>
    <cellStyle name="Normal 10 15 3" xfId="1728" xr:uid="{00000000-0005-0000-0000-00001E060000}"/>
    <cellStyle name="Normal 10 15 4" xfId="1729" xr:uid="{00000000-0005-0000-0000-00001F060000}"/>
    <cellStyle name="Normal 10 15 5" xfId="1730" xr:uid="{00000000-0005-0000-0000-000020060000}"/>
    <cellStyle name="Normal 10 15 6" xfId="1731" xr:uid="{00000000-0005-0000-0000-000021060000}"/>
    <cellStyle name="Normal 10 15 7" xfId="1732" xr:uid="{00000000-0005-0000-0000-000022060000}"/>
    <cellStyle name="Normal 10 15 8" xfId="1733" xr:uid="{00000000-0005-0000-0000-000023060000}"/>
    <cellStyle name="Normal 10 15 9" xfId="1734" xr:uid="{00000000-0005-0000-0000-000024060000}"/>
    <cellStyle name="Normal 10 150" xfId="1735" xr:uid="{00000000-0005-0000-0000-000025060000}"/>
    <cellStyle name="Normal 10 151" xfId="1736" xr:uid="{00000000-0005-0000-0000-000026060000}"/>
    <cellStyle name="Normal 10 152" xfId="1737" xr:uid="{00000000-0005-0000-0000-000027060000}"/>
    <cellStyle name="Normal 10 153" xfId="1738" xr:uid="{00000000-0005-0000-0000-000028060000}"/>
    <cellStyle name="Normal 10 154" xfId="1739" xr:uid="{00000000-0005-0000-0000-000029060000}"/>
    <cellStyle name="Normal 10 155" xfId="1740" xr:uid="{00000000-0005-0000-0000-00002A060000}"/>
    <cellStyle name="Normal 10 156" xfId="1741" xr:uid="{00000000-0005-0000-0000-00002B060000}"/>
    <cellStyle name="Normal 10 157" xfId="1742" xr:uid="{00000000-0005-0000-0000-00002C060000}"/>
    <cellStyle name="Normal 10 158" xfId="1743" xr:uid="{00000000-0005-0000-0000-00002D060000}"/>
    <cellStyle name="Normal 10 159" xfId="1744" xr:uid="{00000000-0005-0000-0000-00002E060000}"/>
    <cellStyle name="Normal 10 16" xfId="1745" xr:uid="{00000000-0005-0000-0000-00002F060000}"/>
    <cellStyle name="Normal 10 16 10" xfId="1746" xr:uid="{00000000-0005-0000-0000-000030060000}"/>
    <cellStyle name="Normal 10 16 11" xfId="1747" xr:uid="{00000000-0005-0000-0000-000031060000}"/>
    <cellStyle name="Normal 10 16 2" xfId="1748" xr:uid="{00000000-0005-0000-0000-000032060000}"/>
    <cellStyle name="Normal 10 16 2 2" xfId="1749" xr:uid="{00000000-0005-0000-0000-000033060000}"/>
    <cellStyle name="Normal 10 16 3" xfId="1750" xr:uid="{00000000-0005-0000-0000-000034060000}"/>
    <cellStyle name="Normal 10 16 4" xfId="1751" xr:uid="{00000000-0005-0000-0000-000035060000}"/>
    <cellStyle name="Normal 10 16 5" xfId="1752" xr:uid="{00000000-0005-0000-0000-000036060000}"/>
    <cellStyle name="Normal 10 16 6" xfId="1753" xr:uid="{00000000-0005-0000-0000-000037060000}"/>
    <cellStyle name="Normal 10 16 7" xfId="1754" xr:uid="{00000000-0005-0000-0000-000038060000}"/>
    <cellStyle name="Normal 10 16 8" xfId="1755" xr:uid="{00000000-0005-0000-0000-000039060000}"/>
    <cellStyle name="Normal 10 16 9" xfId="1756" xr:uid="{00000000-0005-0000-0000-00003A060000}"/>
    <cellStyle name="Normal 10 160" xfId="1757" xr:uid="{00000000-0005-0000-0000-00003B060000}"/>
    <cellStyle name="Normal 10 161" xfId="1758" xr:uid="{00000000-0005-0000-0000-00003C060000}"/>
    <cellStyle name="Normal 10 162" xfId="1759" xr:uid="{00000000-0005-0000-0000-00003D060000}"/>
    <cellStyle name="Normal 10 163" xfId="1760" xr:uid="{00000000-0005-0000-0000-00003E060000}"/>
    <cellStyle name="Normal 10 164" xfId="1761" xr:uid="{00000000-0005-0000-0000-00003F060000}"/>
    <cellStyle name="Normal 10 165" xfId="1762" xr:uid="{00000000-0005-0000-0000-000040060000}"/>
    <cellStyle name="Normal 10 166" xfId="1763" xr:uid="{00000000-0005-0000-0000-000041060000}"/>
    <cellStyle name="Normal 10 167" xfId="1764" xr:uid="{00000000-0005-0000-0000-000042060000}"/>
    <cellStyle name="Normal 10 168" xfId="1765" xr:uid="{00000000-0005-0000-0000-000043060000}"/>
    <cellStyle name="Normal 10 169" xfId="1766" xr:uid="{00000000-0005-0000-0000-000044060000}"/>
    <cellStyle name="Normal 10 17" xfId="1767" xr:uid="{00000000-0005-0000-0000-000045060000}"/>
    <cellStyle name="Normal 10 17 10" xfId="1768" xr:uid="{00000000-0005-0000-0000-000046060000}"/>
    <cellStyle name="Normal 10 17 11" xfId="1769" xr:uid="{00000000-0005-0000-0000-000047060000}"/>
    <cellStyle name="Normal 10 17 2" xfId="1770" xr:uid="{00000000-0005-0000-0000-000048060000}"/>
    <cellStyle name="Normal 10 17 2 2" xfId="1771" xr:uid="{00000000-0005-0000-0000-000049060000}"/>
    <cellStyle name="Normal 10 17 3" xfId="1772" xr:uid="{00000000-0005-0000-0000-00004A060000}"/>
    <cellStyle name="Normal 10 17 4" xfId="1773" xr:uid="{00000000-0005-0000-0000-00004B060000}"/>
    <cellStyle name="Normal 10 17 5" xfId="1774" xr:uid="{00000000-0005-0000-0000-00004C060000}"/>
    <cellStyle name="Normal 10 17 6" xfId="1775" xr:uid="{00000000-0005-0000-0000-00004D060000}"/>
    <cellStyle name="Normal 10 17 7" xfId="1776" xr:uid="{00000000-0005-0000-0000-00004E060000}"/>
    <cellStyle name="Normal 10 17 8" xfId="1777" xr:uid="{00000000-0005-0000-0000-00004F060000}"/>
    <cellStyle name="Normal 10 17 9" xfId="1778" xr:uid="{00000000-0005-0000-0000-000050060000}"/>
    <cellStyle name="Normal 10 170" xfId="1779" xr:uid="{00000000-0005-0000-0000-000051060000}"/>
    <cellStyle name="Normal 10 171" xfId="1780" xr:uid="{00000000-0005-0000-0000-000052060000}"/>
    <cellStyle name="Normal 10 172" xfId="1781" xr:uid="{00000000-0005-0000-0000-000053060000}"/>
    <cellStyle name="Normal 10 173" xfId="1782" xr:uid="{00000000-0005-0000-0000-000054060000}"/>
    <cellStyle name="Normal 10 174" xfId="1783" xr:uid="{00000000-0005-0000-0000-000055060000}"/>
    <cellStyle name="Normal 10 175" xfId="1784" xr:uid="{00000000-0005-0000-0000-000056060000}"/>
    <cellStyle name="Normal 10 176" xfId="1785" xr:uid="{00000000-0005-0000-0000-000057060000}"/>
    <cellStyle name="Normal 10 177" xfId="1786" xr:uid="{00000000-0005-0000-0000-000058060000}"/>
    <cellStyle name="Normal 10 178" xfId="1787" xr:uid="{00000000-0005-0000-0000-000059060000}"/>
    <cellStyle name="Normal 10 179" xfId="1788" xr:uid="{00000000-0005-0000-0000-00005A060000}"/>
    <cellStyle name="Normal 10 18" xfId="1789" xr:uid="{00000000-0005-0000-0000-00005B060000}"/>
    <cellStyle name="Normal 10 18 10" xfId="1790" xr:uid="{00000000-0005-0000-0000-00005C060000}"/>
    <cellStyle name="Normal 10 18 11" xfId="1791" xr:uid="{00000000-0005-0000-0000-00005D060000}"/>
    <cellStyle name="Normal 10 18 2" xfId="1792" xr:uid="{00000000-0005-0000-0000-00005E060000}"/>
    <cellStyle name="Normal 10 18 2 2" xfId="1793" xr:uid="{00000000-0005-0000-0000-00005F060000}"/>
    <cellStyle name="Normal 10 18 3" xfId="1794" xr:uid="{00000000-0005-0000-0000-000060060000}"/>
    <cellStyle name="Normal 10 18 4" xfId="1795" xr:uid="{00000000-0005-0000-0000-000061060000}"/>
    <cellStyle name="Normal 10 18 5" xfId="1796" xr:uid="{00000000-0005-0000-0000-000062060000}"/>
    <cellStyle name="Normal 10 18 6" xfId="1797" xr:uid="{00000000-0005-0000-0000-000063060000}"/>
    <cellStyle name="Normal 10 18 7" xfId="1798" xr:uid="{00000000-0005-0000-0000-000064060000}"/>
    <cellStyle name="Normal 10 18 8" xfId="1799" xr:uid="{00000000-0005-0000-0000-000065060000}"/>
    <cellStyle name="Normal 10 18 9" xfId="1800" xr:uid="{00000000-0005-0000-0000-000066060000}"/>
    <cellStyle name="Normal 10 180" xfId="1801" xr:uid="{00000000-0005-0000-0000-000067060000}"/>
    <cellStyle name="Normal 10 181" xfId="1802" xr:uid="{00000000-0005-0000-0000-000068060000}"/>
    <cellStyle name="Normal 10 182" xfId="1803" xr:uid="{00000000-0005-0000-0000-000069060000}"/>
    <cellStyle name="Normal 10 183" xfId="1804" xr:uid="{00000000-0005-0000-0000-00006A060000}"/>
    <cellStyle name="Normal 10 184" xfId="1805" xr:uid="{00000000-0005-0000-0000-00006B060000}"/>
    <cellStyle name="Normal 10 185" xfId="1806" xr:uid="{00000000-0005-0000-0000-00006C060000}"/>
    <cellStyle name="Normal 10 186" xfId="1807" xr:uid="{00000000-0005-0000-0000-00006D060000}"/>
    <cellStyle name="Normal 10 187" xfId="1808" xr:uid="{00000000-0005-0000-0000-00006E060000}"/>
    <cellStyle name="Normal 10 188" xfId="1809" xr:uid="{00000000-0005-0000-0000-00006F060000}"/>
    <cellStyle name="Normal 10 189" xfId="1810" xr:uid="{00000000-0005-0000-0000-000070060000}"/>
    <cellStyle name="Normal 10 19" xfId="1811" xr:uid="{00000000-0005-0000-0000-000071060000}"/>
    <cellStyle name="Normal 10 19 10" xfId="1812" xr:uid="{00000000-0005-0000-0000-000072060000}"/>
    <cellStyle name="Normal 10 19 11" xfId="1813" xr:uid="{00000000-0005-0000-0000-000073060000}"/>
    <cellStyle name="Normal 10 19 2" xfId="1814" xr:uid="{00000000-0005-0000-0000-000074060000}"/>
    <cellStyle name="Normal 10 19 2 2" xfId="1815" xr:uid="{00000000-0005-0000-0000-000075060000}"/>
    <cellStyle name="Normal 10 19 3" xfId="1816" xr:uid="{00000000-0005-0000-0000-000076060000}"/>
    <cellStyle name="Normal 10 19 4" xfId="1817" xr:uid="{00000000-0005-0000-0000-000077060000}"/>
    <cellStyle name="Normal 10 19 5" xfId="1818" xr:uid="{00000000-0005-0000-0000-000078060000}"/>
    <cellStyle name="Normal 10 19 6" xfId="1819" xr:uid="{00000000-0005-0000-0000-000079060000}"/>
    <cellStyle name="Normal 10 19 7" xfId="1820" xr:uid="{00000000-0005-0000-0000-00007A060000}"/>
    <cellStyle name="Normal 10 19 8" xfId="1821" xr:uid="{00000000-0005-0000-0000-00007B060000}"/>
    <cellStyle name="Normal 10 19 9" xfId="1822" xr:uid="{00000000-0005-0000-0000-00007C060000}"/>
    <cellStyle name="Normal 10 190" xfId="1823" xr:uid="{00000000-0005-0000-0000-00007D060000}"/>
    <cellStyle name="Normal 10 191" xfId="1824" xr:uid="{00000000-0005-0000-0000-00007E060000}"/>
    <cellStyle name="Normal 10 192" xfId="1825" xr:uid="{00000000-0005-0000-0000-00007F060000}"/>
    <cellStyle name="Normal 10 193" xfId="1826" xr:uid="{00000000-0005-0000-0000-000080060000}"/>
    <cellStyle name="Normal 10 194" xfId="1827" xr:uid="{00000000-0005-0000-0000-000081060000}"/>
    <cellStyle name="Normal 10 195" xfId="1828" xr:uid="{00000000-0005-0000-0000-000082060000}"/>
    <cellStyle name="Normal 10 196" xfId="1829" xr:uid="{00000000-0005-0000-0000-000083060000}"/>
    <cellStyle name="Normal 10 197" xfId="1830" xr:uid="{00000000-0005-0000-0000-000084060000}"/>
    <cellStyle name="Normal 10 198" xfId="1831" xr:uid="{00000000-0005-0000-0000-000085060000}"/>
    <cellStyle name="Normal 10 199" xfId="1832" xr:uid="{00000000-0005-0000-0000-000086060000}"/>
    <cellStyle name="Normal 10 2" xfId="1612" xr:uid="{00000000-0005-0000-0000-000087060000}"/>
    <cellStyle name="Normal 10 2 10" xfId="1833" xr:uid="{00000000-0005-0000-0000-000088060000}"/>
    <cellStyle name="Normal 10 2 11" xfId="1834" xr:uid="{00000000-0005-0000-0000-000089060000}"/>
    <cellStyle name="Normal 10 2 12" xfId="1835" xr:uid="{00000000-0005-0000-0000-00008A060000}"/>
    <cellStyle name="Normal 10 2 13" xfId="1836" xr:uid="{00000000-0005-0000-0000-00008B060000}"/>
    <cellStyle name="Normal 10 2 14" xfId="1837" xr:uid="{00000000-0005-0000-0000-00008C060000}"/>
    <cellStyle name="Normal 10 2 15" xfId="1838" xr:uid="{00000000-0005-0000-0000-00008D060000}"/>
    <cellStyle name="Normal 10 2 16" xfId="1839" xr:uid="{00000000-0005-0000-0000-00008E060000}"/>
    <cellStyle name="Normal 10 2 17" xfId="1840" xr:uid="{00000000-0005-0000-0000-00008F060000}"/>
    <cellStyle name="Normal 10 2 18" xfId="1841" xr:uid="{00000000-0005-0000-0000-000090060000}"/>
    <cellStyle name="Normal 10 2 19" xfId="1842" xr:uid="{00000000-0005-0000-0000-000091060000}"/>
    <cellStyle name="Normal 10 2 2" xfId="1843" xr:uid="{00000000-0005-0000-0000-000092060000}"/>
    <cellStyle name="Normal 10 2 20" xfId="1844" xr:uid="{00000000-0005-0000-0000-000093060000}"/>
    <cellStyle name="Normal 10 2 21" xfId="1845" xr:uid="{00000000-0005-0000-0000-000094060000}"/>
    <cellStyle name="Normal 10 2 22" xfId="1846" xr:uid="{00000000-0005-0000-0000-000095060000}"/>
    <cellStyle name="Normal 10 2 23" xfId="1847" xr:uid="{00000000-0005-0000-0000-000096060000}"/>
    <cellStyle name="Normal 10 2 24" xfId="1848" xr:uid="{00000000-0005-0000-0000-000097060000}"/>
    <cellStyle name="Normal 10 2 25" xfId="1849" xr:uid="{00000000-0005-0000-0000-000098060000}"/>
    <cellStyle name="Normal 10 2 26" xfId="1850" xr:uid="{00000000-0005-0000-0000-000099060000}"/>
    <cellStyle name="Normal 10 2 3" xfId="1851" xr:uid="{00000000-0005-0000-0000-00009A060000}"/>
    <cellStyle name="Normal 10 2 4" xfId="1852" xr:uid="{00000000-0005-0000-0000-00009B060000}"/>
    <cellStyle name="Normal 10 2 5" xfId="1853" xr:uid="{00000000-0005-0000-0000-00009C060000}"/>
    <cellStyle name="Normal 10 2 6" xfId="1854" xr:uid="{00000000-0005-0000-0000-00009D060000}"/>
    <cellStyle name="Normal 10 2 7" xfId="1855" xr:uid="{00000000-0005-0000-0000-00009E060000}"/>
    <cellStyle name="Normal 10 2 8" xfId="1856" xr:uid="{00000000-0005-0000-0000-00009F060000}"/>
    <cellStyle name="Normal 10 2 9" xfId="1857" xr:uid="{00000000-0005-0000-0000-0000A0060000}"/>
    <cellStyle name="Normal 10 20" xfId="1858" xr:uid="{00000000-0005-0000-0000-0000A1060000}"/>
    <cellStyle name="Normal 10 20 10" xfId="1859" xr:uid="{00000000-0005-0000-0000-0000A2060000}"/>
    <cellStyle name="Normal 10 20 11" xfId="1860" xr:uid="{00000000-0005-0000-0000-0000A3060000}"/>
    <cellStyle name="Normal 10 20 2" xfId="1861" xr:uid="{00000000-0005-0000-0000-0000A4060000}"/>
    <cellStyle name="Normal 10 20 2 2" xfId="1862" xr:uid="{00000000-0005-0000-0000-0000A5060000}"/>
    <cellStyle name="Normal 10 20 3" xfId="1863" xr:uid="{00000000-0005-0000-0000-0000A6060000}"/>
    <cellStyle name="Normal 10 20 4" xfId="1864" xr:uid="{00000000-0005-0000-0000-0000A7060000}"/>
    <cellStyle name="Normal 10 20 5" xfId="1865" xr:uid="{00000000-0005-0000-0000-0000A8060000}"/>
    <cellStyle name="Normal 10 20 6" xfId="1866" xr:uid="{00000000-0005-0000-0000-0000A9060000}"/>
    <cellStyle name="Normal 10 20 7" xfId="1867" xr:uid="{00000000-0005-0000-0000-0000AA060000}"/>
    <cellStyle name="Normal 10 20 8" xfId="1868" xr:uid="{00000000-0005-0000-0000-0000AB060000}"/>
    <cellStyle name="Normal 10 20 9" xfId="1869" xr:uid="{00000000-0005-0000-0000-0000AC060000}"/>
    <cellStyle name="Normal 10 200" xfId="1870" xr:uid="{00000000-0005-0000-0000-0000AD060000}"/>
    <cellStyle name="Normal 10 201" xfId="1871" xr:uid="{00000000-0005-0000-0000-0000AE060000}"/>
    <cellStyle name="Normal 10 202" xfId="1872" xr:uid="{00000000-0005-0000-0000-0000AF060000}"/>
    <cellStyle name="Normal 10 203" xfId="1873" xr:uid="{00000000-0005-0000-0000-0000B0060000}"/>
    <cellStyle name="Normal 10 204" xfId="1874" xr:uid="{00000000-0005-0000-0000-0000B1060000}"/>
    <cellStyle name="Normal 10 205" xfId="1875" xr:uid="{00000000-0005-0000-0000-0000B2060000}"/>
    <cellStyle name="Normal 10 206" xfId="1876" xr:uid="{00000000-0005-0000-0000-0000B3060000}"/>
    <cellStyle name="Normal 10 206 2" xfId="1877" xr:uid="{00000000-0005-0000-0000-0000B4060000}"/>
    <cellStyle name="Normal 10 207" xfId="1878" xr:uid="{00000000-0005-0000-0000-0000B5060000}"/>
    <cellStyle name="Normal 10 208" xfId="1879" xr:uid="{00000000-0005-0000-0000-0000B6060000}"/>
    <cellStyle name="Normal 10 209" xfId="1880" xr:uid="{00000000-0005-0000-0000-0000B7060000}"/>
    <cellStyle name="Normal 10 21" xfId="1881" xr:uid="{00000000-0005-0000-0000-0000B8060000}"/>
    <cellStyle name="Normal 10 21 10" xfId="1882" xr:uid="{00000000-0005-0000-0000-0000B9060000}"/>
    <cellStyle name="Normal 10 21 11" xfId="1883" xr:uid="{00000000-0005-0000-0000-0000BA060000}"/>
    <cellStyle name="Normal 10 21 2" xfId="1884" xr:uid="{00000000-0005-0000-0000-0000BB060000}"/>
    <cellStyle name="Normal 10 21 2 2" xfId="1885" xr:uid="{00000000-0005-0000-0000-0000BC060000}"/>
    <cellStyle name="Normal 10 21 3" xfId="1886" xr:uid="{00000000-0005-0000-0000-0000BD060000}"/>
    <cellStyle name="Normal 10 21 4" xfId="1887" xr:uid="{00000000-0005-0000-0000-0000BE060000}"/>
    <cellStyle name="Normal 10 21 5" xfId="1888" xr:uid="{00000000-0005-0000-0000-0000BF060000}"/>
    <cellStyle name="Normal 10 21 6" xfId="1889" xr:uid="{00000000-0005-0000-0000-0000C0060000}"/>
    <cellStyle name="Normal 10 21 7" xfId="1890" xr:uid="{00000000-0005-0000-0000-0000C1060000}"/>
    <cellStyle name="Normal 10 21 8" xfId="1891" xr:uid="{00000000-0005-0000-0000-0000C2060000}"/>
    <cellStyle name="Normal 10 21 9" xfId="1892" xr:uid="{00000000-0005-0000-0000-0000C3060000}"/>
    <cellStyle name="Normal 10 210" xfId="1893" xr:uid="{00000000-0005-0000-0000-0000C4060000}"/>
    <cellStyle name="Normal 10 211" xfId="1894" xr:uid="{00000000-0005-0000-0000-0000C5060000}"/>
    <cellStyle name="Normal 10 212" xfId="1895" xr:uid="{00000000-0005-0000-0000-0000C6060000}"/>
    <cellStyle name="Normal 10 213" xfId="1896" xr:uid="{00000000-0005-0000-0000-0000C7060000}"/>
    <cellStyle name="Normal 10 214" xfId="1897" xr:uid="{00000000-0005-0000-0000-0000C8060000}"/>
    <cellStyle name="Normal 10 22" xfId="1898" xr:uid="{00000000-0005-0000-0000-0000C9060000}"/>
    <cellStyle name="Normal 10 23" xfId="1899" xr:uid="{00000000-0005-0000-0000-0000CA060000}"/>
    <cellStyle name="Normal 10 24" xfId="1900" xr:uid="{00000000-0005-0000-0000-0000CB060000}"/>
    <cellStyle name="Normal 10 25" xfId="1901" xr:uid="{00000000-0005-0000-0000-0000CC060000}"/>
    <cellStyle name="Normal 10 26" xfId="1902" xr:uid="{00000000-0005-0000-0000-0000CD060000}"/>
    <cellStyle name="Normal 10 27" xfId="1903" xr:uid="{00000000-0005-0000-0000-0000CE060000}"/>
    <cellStyle name="Normal 10 28" xfId="1904" xr:uid="{00000000-0005-0000-0000-0000CF060000}"/>
    <cellStyle name="Normal 10 29" xfId="1905" xr:uid="{00000000-0005-0000-0000-0000D0060000}"/>
    <cellStyle name="Normal 10 3" xfId="1906" xr:uid="{00000000-0005-0000-0000-0000D1060000}"/>
    <cellStyle name="Normal 10 3 10" xfId="1907" xr:uid="{00000000-0005-0000-0000-0000D2060000}"/>
    <cellStyle name="Normal 10 3 11" xfId="1908" xr:uid="{00000000-0005-0000-0000-0000D3060000}"/>
    <cellStyle name="Normal 10 3 12" xfId="1909" xr:uid="{00000000-0005-0000-0000-0000D4060000}"/>
    <cellStyle name="Normal 10 3 13" xfId="1910" xr:uid="{00000000-0005-0000-0000-0000D5060000}"/>
    <cellStyle name="Normal 10 3 14" xfId="1911" xr:uid="{00000000-0005-0000-0000-0000D6060000}"/>
    <cellStyle name="Normal 10 3 15" xfId="1912" xr:uid="{00000000-0005-0000-0000-0000D7060000}"/>
    <cellStyle name="Normal 10 3 16" xfId="1913" xr:uid="{00000000-0005-0000-0000-0000D8060000}"/>
    <cellStyle name="Normal 10 3 17" xfId="1914" xr:uid="{00000000-0005-0000-0000-0000D9060000}"/>
    <cellStyle name="Normal 10 3 18" xfId="1915" xr:uid="{00000000-0005-0000-0000-0000DA060000}"/>
    <cellStyle name="Normal 10 3 19" xfId="1916" xr:uid="{00000000-0005-0000-0000-0000DB060000}"/>
    <cellStyle name="Normal 10 3 2" xfId="1917" xr:uid="{00000000-0005-0000-0000-0000DC060000}"/>
    <cellStyle name="Normal 10 3 2 2" xfId="1918" xr:uid="{00000000-0005-0000-0000-0000DD060000}"/>
    <cellStyle name="Normal 10 3 20" xfId="1919" xr:uid="{00000000-0005-0000-0000-0000DE060000}"/>
    <cellStyle name="Normal 10 3 21" xfId="1920" xr:uid="{00000000-0005-0000-0000-0000DF060000}"/>
    <cellStyle name="Normal 10 3 22" xfId="1921" xr:uid="{00000000-0005-0000-0000-0000E0060000}"/>
    <cellStyle name="Normal 10 3 23" xfId="1922" xr:uid="{00000000-0005-0000-0000-0000E1060000}"/>
    <cellStyle name="Normal 10 3 3" xfId="1923" xr:uid="{00000000-0005-0000-0000-0000E2060000}"/>
    <cellStyle name="Normal 10 3 4" xfId="1924" xr:uid="{00000000-0005-0000-0000-0000E3060000}"/>
    <cellStyle name="Normal 10 3 5" xfId="1925" xr:uid="{00000000-0005-0000-0000-0000E4060000}"/>
    <cellStyle name="Normal 10 3 6" xfId="1926" xr:uid="{00000000-0005-0000-0000-0000E5060000}"/>
    <cellStyle name="Normal 10 3 7" xfId="1927" xr:uid="{00000000-0005-0000-0000-0000E6060000}"/>
    <cellStyle name="Normal 10 3 8" xfId="1928" xr:uid="{00000000-0005-0000-0000-0000E7060000}"/>
    <cellStyle name="Normal 10 3 9" xfId="1929" xr:uid="{00000000-0005-0000-0000-0000E8060000}"/>
    <cellStyle name="Normal 10 30" xfId="1930" xr:uid="{00000000-0005-0000-0000-0000E9060000}"/>
    <cellStyle name="Normal 10 31" xfId="1931" xr:uid="{00000000-0005-0000-0000-0000EA060000}"/>
    <cellStyle name="Normal 10 32" xfId="1932" xr:uid="{00000000-0005-0000-0000-0000EB060000}"/>
    <cellStyle name="Normal 10 33" xfId="1933" xr:uid="{00000000-0005-0000-0000-0000EC060000}"/>
    <cellStyle name="Normal 10 34" xfId="1934" xr:uid="{00000000-0005-0000-0000-0000ED060000}"/>
    <cellStyle name="Normal 10 35" xfId="1935" xr:uid="{00000000-0005-0000-0000-0000EE060000}"/>
    <cellStyle name="Normal 10 36" xfId="1936" xr:uid="{00000000-0005-0000-0000-0000EF060000}"/>
    <cellStyle name="Normal 10 37" xfId="1937" xr:uid="{00000000-0005-0000-0000-0000F0060000}"/>
    <cellStyle name="Normal 10 38" xfId="1938" xr:uid="{00000000-0005-0000-0000-0000F1060000}"/>
    <cellStyle name="Normal 10 39" xfId="1939" xr:uid="{00000000-0005-0000-0000-0000F2060000}"/>
    <cellStyle name="Normal 10 4" xfId="1940" xr:uid="{00000000-0005-0000-0000-0000F3060000}"/>
    <cellStyle name="Normal 10 4 10" xfId="1941" xr:uid="{00000000-0005-0000-0000-0000F4060000}"/>
    <cellStyle name="Normal 10 4 11" xfId="1942" xr:uid="{00000000-0005-0000-0000-0000F5060000}"/>
    <cellStyle name="Normal 10 4 2" xfId="1943" xr:uid="{00000000-0005-0000-0000-0000F6060000}"/>
    <cellStyle name="Normal 10 4 2 2" xfId="1944" xr:uid="{00000000-0005-0000-0000-0000F7060000}"/>
    <cellStyle name="Normal 10 4 3" xfId="1945" xr:uid="{00000000-0005-0000-0000-0000F8060000}"/>
    <cellStyle name="Normal 10 4 4" xfId="1946" xr:uid="{00000000-0005-0000-0000-0000F9060000}"/>
    <cellStyle name="Normal 10 4 5" xfId="1947" xr:uid="{00000000-0005-0000-0000-0000FA060000}"/>
    <cellStyle name="Normal 10 4 6" xfId="1948" xr:uid="{00000000-0005-0000-0000-0000FB060000}"/>
    <cellStyle name="Normal 10 4 7" xfId="1949" xr:uid="{00000000-0005-0000-0000-0000FC060000}"/>
    <cellStyle name="Normal 10 4 8" xfId="1950" xr:uid="{00000000-0005-0000-0000-0000FD060000}"/>
    <cellStyle name="Normal 10 4 9" xfId="1951" xr:uid="{00000000-0005-0000-0000-0000FE060000}"/>
    <cellStyle name="Normal 10 40" xfId="1952" xr:uid="{00000000-0005-0000-0000-0000FF060000}"/>
    <cellStyle name="Normal 10 41" xfId="1953" xr:uid="{00000000-0005-0000-0000-000000070000}"/>
    <cellStyle name="Normal 10 42" xfId="1954" xr:uid="{00000000-0005-0000-0000-000001070000}"/>
    <cellStyle name="Normal 10 43" xfId="1955" xr:uid="{00000000-0005-0000-0000-000002070000}"/>
    <cellStyle name="Normal 10 44" xfId="1956" xr:uid="{00000000-0005-0000-0000-000003070000}"/>
    <cellStyle name="Normal 10 45" xfId="1957" xr:uid="{00000000-0005-0000-0000-000004070000}"/>
    <cellStyle name="Normal 10 46" xfId="1958" xr:uid="{00000000-0005-0000-0000-000005070000}"/>
    <cellStyle name="Normal 10 47" xfId="1959" xr:uid="{00000000-0005-0000-0000-000006070000}"/>
    <cellStyle name="Normal 10 48" xfId="1960" xr:uid="{00000000-0005-0000-0000-000007070000}"/>
    <cellStyle name="Normal 10 49" xfId="1961" xr:uid="{00000000-0005-0000-0000-000008070000}"/>
    <cellStyle name="Normal 10 5" xfId="1962" xr:uid="{00000000-0005-0000-0000-000009070000}"/>
    <cellStyle name="Normal 10 5 10" xfId="1963" xr:uid="{00000000-0005-0000-0000-00000A070000}"/>
    <cellStyle name="Normal 10 5 11" xfId="1964" xr:uid="{00000000-0005-0000-0000-00000B070000}"/>
    <cellStyle name="Normal 10 5 12" xfId="1965" xr:uid="{00000000-0005-0000-0000-00000C070000}"/>
    <cellStyle name="Normal 10 5 13" xfId="1966" xr:uid="{00000000-0005-0000-0000-00000D070000}"/>
    <cellStyle name="Normal 10 5 2" xfId="1967" xr:uid="{00000000-0005-0000-0000-00000E070000}"/>
    <cellStyle name="Normal 10 5 3" xfId="1968" xr:uid="{00000000-0005-0000-0000-00000F070000}"/>
    <cellStyle name="Normal 10 5 4" xfId="1969" xr:uid="{00000000-0005-0000-0000-000010070000}"/>
    <cellStyle name="Normal 10 5 5" xfId="1970" xr:uid="{00000000-0005-0000-0000-000011070000}"/>
    <cellStyle name="Normal 10 5 6" xfId="1971" xr:uid="{00000000-0005-0000-0000-000012070000}"/>
    <cellStyle name="Normal 10 5 7" xfId="1972" xr:uid="{00000000-0005-0000-0000-000013070000}"/>
    <cellStyle name="Normal 10 5 8" xfId="1973" xr:uid="{00000000-0005-0000-0000-000014070000}"/>
    <cellStyle name="Normal 10 5 9" xfId="1974" xr:uid="{00000000-0005-0000-0000-000015070000}"/>
    <cellStyle name="Normal 10 50" xfId="1975" xr:uid="{00000000-0005-0000-0000-000016070000}"/>
    <cellStyle name="Normal 10 51" xfId="1976" xr:uid="{00000000-0005-0000-0000-000017070000}"/>
    <cellStyle name="Normal 10 52" xfId="1977" xr:uid="{00000000-0005-0000-0000-000018070000}"/>
    <cellStyle name="Normal 10 53" xfId="1978" xr:uid="{00000000-0005-0000-0000-000019070000}"/>
    <cellStyle name="Normal 10 54" xfId="1979" xr:uid="{00000000-0005-0000-0000-00001A070000}"/>
    <cellStyle name="Normal 10 55" xfId="1980" xr:uid="{00000000-0005-0000-0000-00001B070000}"/>
    <cellStyle name="Normal 10 56" xfId="1981" xr:uid="{00000000-0005-0000-0000-00001C070000}"/>
    <cellStyle name="Normal 10 57" xfId="1982" xr:uid="{00000000-0005-0000-0000-00001D070000}"/>
    <cellStyle name="Normal 10 58" xfId="1983" xr:uid="{00000000-0005-0000-0000-00001E070000}"/>
    <cellStyle name="Normal 10 59" xfId="1984" xr:uid="{00000000-0005-0000-0000-00001F070000}"/>
    <cellStyle name="Normal 10 6" xfId="1985" xr:uid="{00000000-0005-0000-0000-000020070000}"/>
    <cellStyle name="Normal 10 6 10" xfId="1986" xr:uid="{00000000-0005-0000-0000-000021070000}"/>
    <cellStyle name="Normal 10 6 11" xfId="1987" xr:uid="{00000000-0005-0000-0000-000022070000}"/>
    <cellStyle name="Normal 10 6 2" xfId="1988" xr:uid="{00000000-0005-0000-0000-000023070000}"/>
    <cellStyle name="Normal 10 6 2 2" xfId="1989" xr:uid="{00000000-0005-0000-0000-000024070000}"/>
    <cellStyle name="Normal 10 6 3" xfId="1990" xr:uid="{00000000-0005-0000-0000-000025070000}"/>
    <cellStyle name="Normal 10 6 4" xfId="1991" xr:uid="{00000000-0005-0000-0000-000026070000}"/>
    <cellStyle name="Normal 10 6 5" xfId="1992" xr:uid="{00000000-0005-0000-0000-000027070000}"/>
    <cellStyle name="Normal 10 6 6" xfId="1993" xr:uid="{00000000-0005-0000-0000-000028070000}"/>
    <cellStyle name="Normal 10 6 7" xfId="1994" xr:uid="{00000000-0005-0000-0000-000029070000}"/>
    <cellStyle name="Normal 10 6 8" xfId="1995" xr:uid="{00000000-0005-0000-0000-00002A070000}"/>
    <cellStyle name="Normal 10 6 9" xfId="1996" xr:uid="{00000000-0005-0000-0000-00002B070000}"/>
    <cellStyle name="Normal 10 60" xfId="1997" xr:uid="{00000000-0005-0000-0000-00002C070000}"/>
    <cellStyle name="Normal 10 61" xfId="1998" xr:uid="{00000000-0005-0000-0000-00002D070000}"/>
    <cellStyle name="Normal 10 62" xfId="1999" xr:uid="{00000000-0005-0000-0000-00002E070000}"/>
    <cellStyle name="Normal 10 63" xfId="2000" xr:uid="{00000000-0005-0000-0000-00002F070000}"/>
    <cellStyle name="Normal 10 64" xfId="2001" xr:uid="{00000000-0005-0000-0000-000030070000}"/>
    <cellStyle name="Normal 10 65" xfId="2002" xr:uid="{00000000-0005-0000-0000-000031070000}"/>
    <cellStyle name="Normal 10 66" xfId="2003" xr:uid="{00000000-0005-0000-0000-000032070000}"/>
    <cellStyle name="Normal 10 67" xfId="2004" xr:uid="{00000000-0005-0000-0000-000033070000}"/>
    <cellStyle name="Normal 10 68" xfId="2005" xr:uid="{00000000-0005-0000-0000-000034070000}"/>
    <cellStyle name="Normal 10 69" xfId="2006" xr:uid="{00000000-0005-0000-0000-000035070000}"/>
    <cellStyle name="Normal 10 7" xfId="2007" xr:uid="{00000000-0005-0000-0000-000036070000}"/>
    <cellStyle name="Normal 10 7 10" xfId="2008" xr:uid="{00000000-0005-0000-0000-000037070000}"/>
    <cellStyle name="Normal 10 7 11" xfId="2009" xr:uid="{00000000-0005-0000-0000-000038070000}"/>
    <cellStyle name="Normal 10 7 2" xfId="2010" xr:uid="{00000000-0005-0000-0000-000039070000}"/>
    <cellStyle name="Normal 10 7 2 2" xfId="2011" xr:uid="{00000000-0005-0000-0000-00003A070000}"/>
    <cellStyle name="Normal 10 7 3" xfId="2012" xr:uid="{00000000-0005-0000-0000-00003B070000}"/>
    <cellStyle name="Normal 10 7 4" xfId="2013" xr:uid="{00000000-0005-0000-0000-00003C070000}"/>
    <cellStyle name="Normal 10 7 5" xfId="2014" xr:uid="{00000000-0005-0000-0000-00003D070000}"/>
    <cellStyle name="Normal 10 7 6" xfId="2015" xr:uid="{00000000-0005-0000-0000-00003E070000}"/>
    <cellStyle name="Normal 10 7 7" xfId="2016" xr:uid="{00000000-0005-0000-0000-00003F070000}"/>
    <cellStyle name="Normal 10 7 8" xfId="2017" xr:uid="{00000000-0005-0000-0000-000040070000}"/>
    <cellStyle name="Normal 10 7 9" xfId="2018" xr:uid="{00000000-0005-0000-0000-000041070000}"/>
    <cellStyle name="Normal 10 70" xfId="2019" xr:uid="{00000000-0005-0000-0000-000042070000}"/>
    <cellStyle name="Normal 10 71" xfId="2020" xr:uid="{00000000-0005-0000-0000-000043070000}"/>
    <cellStyle name="Normal 10 72" xfId="2021" xr:uid="{00000000-0005-0000-0000-000044070000}"/>
    <cellStyle name="Normal 10 73" xfId="2022" xr:uid="{00000000-0005-0000-0000-000045070000}"/>
    <cellStyle name="Normal 10 74" xfId="2023" xr:uid="{00000000-0005-0000-0000-000046070000}"/>
    <cellStyle name="Normal 10 75" xfId="2024" xr:uid="{00000000-0005-0000-0000-000047070000}"/>
    <cellStyle name="Normal 10 76" xfId="2025" xr:uid="{00000000-0005-0000-0000-000048070000}"/>
    <cellStyle name="Normal 10 77" xfId="2026" xr:uid="{00000000-0005-0000-0000-000049070000}"/>
    <cellStyle name="Normal 10 78" xfId="2027" xr:uid="{00000000-0005-0000-0000-00004A070000}"/>
    <cellStyle name="Normal 10 79" xfId="2028" xr:uid="{00000000-0005-0000-0000-00004B070000}"/>
    <cellStyle name="Normal 10 8" xfId="2029" xr:uid="{00000000-0005-0000-0000-00004C070000}"/>
    <cellStyle name="Normal 10 8 10" xfId="2030" xr:uid="{00000000-0005-0000-0000-00004D070000}"/>
    <cellStyle name="Normal 10 8 11" xfId="2031" xr:uid="{00000000-0005-0000-0000-00004E070000}"/>
    <cellStyle name="Normal 10 8 2" xfId="2032" xr:uid="{00000000-0005-0000-0000-00004F070000}"/>
    <cellStyle name="Normal 10 8 2 2" xfId="2033" xr:uid="{00000000-0005-0000-0000-000050070000}"/>
    <cellStyle name="Normal 10 8 3" xfId="2034" xr:uid="{00000000-0005-0000-0000-000051070000}"/>
    <cellStyle name="Normal 10 8 4" xfId="2035" xr:uid="{00000000-0005-0000-0000-000052070000}"/>
    <cellStyle name="Normal 10 8 5" xfId="2036" xr:uid="{00000000-0005-0000-0000-000053070000}"/>
    <cellStyle name="Normal 10 8 6" xfId="2037" xr:uid="{00000000-0005-0000-0000-000054070000}"/>
    <cellStyle name="Normal 10 8 7" xfId="2038" xr:uid="{00000000-0005-0000-0000-000055070000}"/>
    <cellStyle name="Normal 10 8 8" xfId="2039" xr:uid="{00000000-0005-0000-0000-000056070000}"/>
    <cellStyle name="Normal 10 8 9" xfId="2040" xr:uid="{00000000-0005-0000-0000-000057070000}"/>
    <cellStyle name="Normal 10 80" xfId="2041" xr:uid="{00000000-0005-0000-0000-000058070000}"/>
    <cellStyle name="Normal 10 81" xfId="2042" xr:uid="{00000000-0005-0000-0000-000059070000}"/>
    <cellStyle name="Normal 10 82" xfId="2043" xr:uid="{00000000-0005-0000-0000-00005A070000}"/>
    <cellStyle name="Normal 10 83" xfId="2044" xr:uid="{00000000-0005-0000-0000-00005B070000}"/>
    <cellStyle name="Normal 10 84" xfId="2045" xr:uid="{00000000-0005-0000-0000-00005C070000}"/>
    <cellStyle name="Normal 10 85" xfId="2046" xr:uid="{00000000-0005-0000-0000-00005D070000}"/>
    <cellStyle name="Normal 10 86" xfId="2047" xr:uid="{00000000-0005-0000-0000-00005E070000}"/>
    <cellStyle name="Normal 10 87" xfId="2048" xr:uid="{00000000-0005-0000-0000-00005F070000}"/>
    <cellStyle name="Normal 10 88" xfId="2049" xr:uid="{00000000-0005-0000-0000-000060070000}"/>
    <cellStyle name="Normal 10 89" xfId="2050" xr:uid="{00000000-0005-0000-0000-000061070000}"/>
    <cellStyle name="Normal 10 9" xfId="2051" xr:uid="{00000000-0005-0000-0000-000062070000}"/>
    <cellStyle name="Normal 10 9 10" xfId="2052" xr:uid="{00000000-0005-0000-0000-000063070000}"/>
    <cellStyle name="Normal 10 9 11" xfId="2053" xr:uid="{00000000-0005-0000-0000-000064070000}"/>
    <cellStyle name="Normal 10 9 2" xfId="2054" xr:uid="{00000000-0005-0000-0000-000065070000}"/>
    <cellStyle name="Normal 10 9 2 2" xfId="2055" xr:uid="{00000000-0005-0000-0000-000066070000}"/>
    <cellStyle name="Normal 10 9 3" xfId="2056" xr:uid="{00000000-0005-0000-0000-000067070000}"/>
    <cellStyle name="Normal 10 9 4" xfId="2057" xr:uid="{00000000-0005-0000-0000-000068070000}"/>
    <cellStyle name="Normal 10 9 5" xfId="2058" xr:uid="{00000000-0005-0000-0000-000069070000}"/>
    <cellStyle name="Normal 10 9 6" xfId="2059" xr:uid="{00000000-0005-0000-0000-00006A070000}"/>
    <cellStyle name="Normal 10 9 7" xfId="2060" xr:uid="{00000000-0005-0000-0000-00006B070000}"/>
    <cellStyle name="Normal 10 9 8" xfId="2061" xr:uid="{00000000-0005-0000-0000-00006C070000}"/>
    <cellStyle name="Normal 10 9 9" xfId="2062" xr:uid="{00000000-0005-0000-0000-00006D070000}"/>
    <cellStyle name="Normal 10 90" xfId="2063" xr:uid="{00000000-0005-0000-0000-00006E070000}"/>
    <cellStyle name="Normal 10 91" xfId="2064" xr:uid="{00000000-0005-0000-0000-00006F070000}"/>
    <cellStyle name="Normal 10 92" xfId="2065" xr:uid="{00000000-0005-0000-0000-000070070000}"/>
    <cellStyle name="Normal 10 93" xfId="2066" xr:uid="{00000000-0005-0000-0000-000071070000}"/>
    <cellStyle name="Normal 10 94" xfId="2067" xr:uid="{00000000-0005-0000-0000-000072070000}"/>
    <cellStyle name="Normal 10 95" xfId="2068" xr:uid="{00000000-0005-0000-0000-000073070000}"/>
    <cellStyle name="Normal 10 96" xfId="2069" xr:uid="{00000000-0005-0000-0000-000074070000}"/>
    <cellStyle name="Normal 10 97" xfId="2070" xr:uid="{00000000-0005-0000-0000-000075070000}"/>
    <cellStyle name="Normal 10 98" xfId="2071" xr:uid="{00000000-0005-0000-0000-000076070000}"/>
    <cellStyle name="Normal 10 99" xfId="2072" xr:uid="{00000000-0005-0000-0000-000077070000}"/>
    <cellStyle name="Normal 100" xfId="2073" xr:uid="{00000000-0005-0000-0000-000078070000}"/>
    <cellStyle name="Normal 101" xfId="2074" xr:uid="{00000000-0005-0000-0000-000079070000}"/>
    <cellStyle name="Normal 102" xfId="2075" xr:uid="{00000000-0005-0000-0000-00007A070000}"/>
    <cellStyle name="Normal 103" xfId="2076" xr:uid="{00000000-0005-0000-0000-00007B070000}"/>
    <cellStyle name="Normal 104" xfId="2077" xr:uid="{00000000-0005-0000-0000-00007C070000}"/>
    <cellStyle name="Normal 105" xfId="2078" xr:uid="{00000000-0005-0000-0000-00007D070000}"/>
    <cellStyle name="Normal 106" xfId="2079" xr:uid="{00000000-0005-0000-0000-00007E070000}"/>
    <cellStyle name="Normal 107" xfId="2080" xr:uid="{00000000-0005-0000-0000-00007F070000}"/>
    <cellStyle name="Normal 108" xfId="2081" xr:uid="{00000000-0005-0000-0000-000080070000}"/>
    <cellStyle name="Normal 109" xfId="2082" xr:uid="{00000000-0005-0000-0000-000081070000}"/>
    <cellStyle name="Normal 11" xfId="273" xr:uid="{00000000-0005-0000-0000-000082070000}"/>
    <cellStyle name="Normal 11 10" xfId="2084" xr:uid="{00000000-0005-0000-0000-000083070000}"/>
    <cellStyle name="Normal 11 10 10" xfId="2085" xr:uid="{00000000-0005-0000-0000-000084070000}"/>
    <cellStyle name="Normal 11 10 11" xfId="2086" xr:uid="{00000000-0005-0000-0000-000085070000}"/>
    <cellStyle name="Normal 11 10 2" xfId="2087" xr:uid="{00000000-0005-0000-0000-000086070000}"/>
    <cellStyle name="Normal 11 10 2 2" xfId="2088" xr:uid="{00000000-0005-0000-0000-000087070000}"/>
    <cellStyle name="Normal 11 10 3" xfId="2089" xr:uid="{00000000-0005-0000-0000-000088070000}"/>
    <cellStyle name="Normal 11 10 4" xfId="2090" xr:uid="{00000000-0005-0000-0000-000089070000}"/>
    <cellStyle name="Normal 11 10 5" xfId="2091" xr:uid="{00000000-0005-0000-0000-00008A070000}"/>
    <cellStyle name="Normal 11 10 6" xfId="2092" xr:uid="{00000000-0005-0000-0000-00008B070000}"/>
    <cellStyle name="Normal 11 10 7" xfId="2093" xr:uid="{00000000-0005-0000-0000-00008C070000}"/>
    <cellStyle name="Normal 11 10 8" xfId="2094" xr:uid="{00000000-0005-0000-0000-00008D070000}"/>
    <cellStyle name="Normal 11 10 9" xfId="2095" xr:uid="{00000000-0005-0000-0000-00008E070000}"/>
    <cellStyle name="Normal 11 100" xfId="2096" xr:uid="{00000000-0005-0000-0000-00008F070000}"/>
    <cellStyle name="Normal 11 101" xfId="2097" xr:uid="{00000000-0005-0000-0000-000090070000}"/>
    <cellStyle name="Normal 11 102" xfId="2098" xr:uid="{00000000-0005-0000-0000-000091070000}"/>
    <cellStyle name="Normal 11 103" xfId="2099" xr:uid="{00000000-0005-0000-0000-000092070000}"/>
    <cellStyle name="Normal 11 104" xfId="2100" xr:uid="{00000000-0005-0000-0000-000093070000}"/>
    <cellStyle name="Normal 11 105" xfId="2101" xr:uid="{00000000-0005-0000-0000-000094070000}"/>
    <cellStyle name="Normal 11 106" xfId="2102" xr:uid="{00000000-0005-0000-0000-000095070000}"/>
    <cellStyle name="Normal 11 107" xfId="2103" xr:uid="{00000000-0005-0000-0000-000096070000}"/>
    <cellStyle name="Normal 11 108" xfId="2104" xr:uid="{00000000-0005-0000-0000-000097070000}"/>
    <cellStyle name="Normal 11 109" xfId="2105" xr:uid="{00000000-0005-0000-0000-000098070000}"/>
    <cellStyle name="Normal 11 11" xfId="2106" xr:uid="{00000000-0005-0000-0000-000099070000}"/>
    <cellStyle name="Normal 11 11 10" xfId="2107" xr:uid="{00000000-0005-0000-0000-00009A070000}"/>
    <cellStyle name="Normal 11 11 11" xfId="2108" xr:uid="{00000000-0005-0000-0000-00009B070000}"/>
    <cellStyle name="Normal 11 11 2" xfId="2109" xr:uid="{00000000-0005-0000-0000-00009C070000}"/>
    <cellStyle name="Normal 11 11 2 2" xfId="2110" xr:uid="{00000000-0005-0000-0000-00009D070000}"/>
    <cellStyle name="Normal 11 11 3" xfId="2111" xr:uid="{00000000-0005-0000-0000-00009E070000}"/>
    <cellStyle name="Normal 11 11 4" xfId="2112" xr:uid="{00000000-0005-0000-0000-00009F070000}"/>
    <cellStyle name="Normal 11 11 5" xfId="2113" xr:uid="{00000000-0005-0000-0000-0000A0070000}"/>
    <cellStyle name="Normal 11 11 6" xfId="2114" xr:uid="{00000000-0005-0000-0000-0000A1070000}"/>
    <cellStyle name="Normal 11 11 7" xfId="2115" xr:uid="{00000000-0005-0000-0000-0000A2070000}"/>
    <cellStyle name="Normal 11 11 8" xfId="2116" xr:uid="{00000000-0005-0000-0000-0000A3070000}"/>
    <cellStyle name="Normal 11 11 9" xfId="2117" xr:uid="{00000000-0005-0000-0000-0000A4070000}"/>
    <cellStyle name="Normal 11 110" xfId="2118" xr:uid="{00000000-0005-0000-0000-0000A5070000}"/>
    <cellStyle name="Normal 11 111" xfId="2119" xr:uid="{00000000-0005-0000-0000-0000A6070000}"/>
    <cellStyle name="Normal 11 112" xfId="2120" xr:uid="{00000000-0005-0000-0000-0000A7070000}"/>
    <cellStyle name="Normal 11 113" xfId="2121" xr:uid="{00000000-0005-0000-0000-0000A8070000}"/>
    <cellStyle name="Normal 11 114" xfId="2122" xr:uid="{00000000-0005-0000-0000-0000A9070000}"/>
    <cellStyle name="Normal 11 115" xfId="2123" xr:uid="{00000000-0005-0000-0000-0000AA070000}"/>
    <cellStyle name="Normal 11 116" xfId="2124" xr:uid="{00000000-0005-0000-0000-0000AB070000}"/>
    <cellStyle name="Normal 11 117" xfId="2125" xr:uid="{00000000-0005-0000-0000-0000AC070000}"/>
    <cellStyle name="Normal 11 118" xfId="2126" xr:uid="{00000000-0005-0000-0000-0000AD070000}"/>
    <cellStyle name="Normal 11 119" xfId="2127" xr:uid="{00000000-0005-0000-0000-0000AE070000}"/>
    <cellStyle name="Normal 11 12" xfId="2128" xr:uid="{00000000-0005-0000-0000-0000AF070000}"/>
    <cellStyle name="Normal 11 12 10" xfId="2129" xr:uid="{00000000-0005-0000-0000-0000B0070000}"/>
    <cellStyle name="Normal 11 12 11" xfId="2130" xr:uid="{00000000-0005-0000-0000-0000B1070000}"/>
    <cellStyle name="Normal 11 12 2" xfId="2131" xr:uid="{00000000-0005-0000-0000-0000B2070000}"/>
    <cellStyle name="Normal 11 12 2 2" xfId="2132" xr:uid="{00000000-0005-0000-0000-0000B3070000}"/>
    <cellStyle name="Normal 11 12 3" xfId="2133" xr:uid="{00000000-0005-0000-0000-0000B4070000}"/>
    <cellStyle name="Normal 11 12 4" xfId="2134" xr:uid="{00000000-0005-0000-0000-0000B5070000}"/>
    <cellStyle name="Normal 11 12 5" xfId="2135" xr:uid="{00000000-0005-0000-0000-0000B6070000}"/>
    <cellStyle name="Normal 11 12 6" xfId="2136" xr:uid="{00000000-0005-0000-0000-0000B7070000}"/>
    <cellStyle name="Normal 11 12 7" xfId="2137" xr:uid="{00000000-0005-0000-0000-0000B8070000}"/>
    <cellStyle name="Normal 11 12 8" xfId="2138" xr:uid="{00000000-0005-0000-0000-0000B9070000}"/>
    <cellStyle name="Normal 11 12 9" xfId="2139" xr:uid="{00000000-0005-0000-0000-0000BA070000}"/>
    <cellStyle name="Normal 11 120" xfId="2140" xr:uid="{00000000-0005-0000-0000-0000BB070000}"/>
    <cellStyle name="Normal 11 121" xfId="2141" xr:uid="{00000000-0005-0000-0000-0000BC070000}"/>
    <cellStyle name="Normal 11 122" xfId="2142" xr:uid="{00000000-0005-0000-0000-0000BD070000}"/>
    <cellStyle name="Normal 11 123" xfId="2143" xr:uid="{00000000-0005-0000-0000-0000BE070000}"/>
    <cellStyle name="Normal 11 124" xfId="2144" xr:uid="{00000000-0005-0000-0000-0000BF070000}"/>
    <cellStyle name="Normal 11 125" xfId="2145" xr:uid="{00000000-0005-0000-0000-0000C0070000}"/>
    <cellStyle name="Normal 11 126" xfId="2146" xr:uid="{00000000-0005-0000-0000-0000C1070000}"/>
    <cellStyle name="Normal 11 127" xfId="2147" xr:uid="{00000000-0005-0000-0000-0000C2070000}"/>
    <cellStyle name="Normal 11 128" xfId="2148" xr:uid="{00000000-0005-0000-0000-0000C3070000}"/>
    <cellStyle name="Normal 11 129" xfId="2149" xr:uid="{00000000-0005-0000-0000-0000C4070000}"/>
    <cellStyle name="Normal 11 13" xfId="2150" xr:uid="{00000000-0005-0000-0000-0000C5070000}"/>
    <cellStyle name="Normal 11 13 10" xfId="2151" xr:uid="{00000000-0005-0000-0000-0000C6070000}"/>
    <cellStyle name="Normal 11 13 11" xfId="2152" xr:uid="{00000000-0005-0000-0000-0000C7070000}"/>
    <cellStyle name="Normal 11 13 2" xfId="2153" xr:uid="{00000000-0005-0000-0000-0000C8070000}"/>
    <cellStyle name="Normal 11 13 2 2" xfId="2154" xr:uid="{00000000-0005-0000-0000-0000C9070000}"/>
    <cellStyle name="Normal 11 13 3" xfId="2155" xr:uid="{00000000-0005-0000-0000-0000CA070000}"/>
    <cellStyle name="Normal 11 13 4" xfId="2156" xr:uid="{00000000-0005-0000-0000-0000CB070000}"/>
    <cellStyle name="Normal 11 13 5" xfId="2157" xr:uid="{00000000-0005-0000-0000-0000CC070000}"/>
    <cellStyle name="Normal 11 13 6" xfId="2158" xr:uid="{00000000-0005-0000-0000-0000CD070000}"/>
    <cellStyle name="Normal 11 13 7" xfId="2159" xr:uid="{00000000-0005-0000-0000-0000CE070000}"/>
    <cellStyle name="Normal 11 13 8" xfId="2160" xr:uid="{00000000-0005-0000-0000-0000CF070000}"/>
    <cellStyle name="Normal 11 13 9" xfId="2161" xr:uid="{00000000-0005-0000-0000-0000D0070000}"/>
    <cellStyle name="Normal 11 130" xfId="2162" xr:uid="{00000000-0005-0000-0000-0000D1070000}"/>
    <cellStyle name="Normal 11 131" xfId="2163" xr:uid="{00000000-0005-0000-0000-0000D2070000}"/>
    <cellStyle name="Normal 11 132" xfId="2164" xr:uid="{00000000-0005-0000-0000-0000D3070000}"/>
    <cellStyle name="Normal 11 133" xfId="2165" xr:uid="{00000000-0005-0000-0000-0000D4070000}"/>
    <cellStyle name="Normal 11 134" xfId="2166" xr:uid="{00000000-0005-0000-0000-0000D5070000}"/>
    <cellStyle name="Normal 11 135" xfId="2167" xr:uid="{00000000-0005-0000-0000-0000D6070000}"/>
    <cellStyle name="Normal 11 136" xfId="2168" xr:uid="{00000000-0005-0000-0000-0000D7070000}"/>
    <cellStyle name="Normal 11 137" xfId="2169" xr:uid="{00000000-0005-0000-0000-0000D8070000}"/>
    <cellStyle name="Normal 11 138" xfId="2170" xr:uid="{00000000-0005-0000-0000-0000D9070000}"/>
    <cellStyle name="Normal 11 139" xfId="2171" xr:uid="{00000000-0005-0000-0000-0000DA070000}"/>
    <cellStyle name="Normal 11 14" xfId="2172" xr:uid="{00000000-0005-0000-0000-0000DB070000}"/>
    <cellStyle name="Normal 11 14 10" xfId="2173" xr:uid="{00000000-0005-0000-0000-0000DC070000}"/>
    <cellStyle name="Normal 11 14 11" xfId="2174" xr:uid="{00000000-0005-0000-0000-0000DD070000}"/>
    <cellStyle name="Normal 11 14 2" xfId="2175" xr:uid="{00000000-0005-0000-0000-0000DE070000}"/>
    <cellStyle name="Normal 11 14 2 2" xfId="2176" xr:uid="{00000000-0005-0000-0000-0000DF070000}"/>
    <cellStyle name="Normal 11 14 3" xfId="2177" xr:uid="{00000000-0005-0000-0000-0000E0070000}"/>
    <cellStyle name="Normal 11 14 4" xfId="2178" xr:uid="{00000000-0005-0000-0000-0000E1070000}"/>
    <cellStyle name="Normal 11 14 5" xfId="2179" xr:uid="{00000000-0005-0000-0000-0000E2070000}"/>
    <cellStyle name="Normal 11 14 6" xfId="2180" xr:uid="{00000000-0005-0000-0000-0000E3070000}"/>
    <cellStyle name="Normal 11 14 7" xfId="2181" xr:uid="{00000000-0005-0000-0000-0000E4070000}"/>
    <cellStyle name="Normal 11 14 8" xfId="2182" xr:uid="{00000000-0005-0000-0000-0000E5070000}"/>
    <cellStyle name="Normal 11 14 9" xfId="2183" xr:uid="{00000000-0005-0000-0000-0000E6070000}"/>
    <cellStyle name="Normal 11 140" xfId="2184" xr:uid="{00000000-0005-0000-0000-0000E7070000}"/>
    <cellStyle name="Normal 11 141" xfId="2185" xr:uid="{00000000-0005-0000-0000-0000E8070000}"/>
    <cellStyle name="Normal 11 142" xfId="2186" xr:uid="{00000000-0005-0000-0000-0000E9070000}"/>
    <cellStyle name="Normal 11 143" xfId="2187" xr:uid="{00000000-0005-0000-0000-0000EA070000}"/>
    <cellStyle name="Normal 11 144" xfId="2188" xr:uid="{00000000-0005-0000-0000-0000EB070000}"/>
    <cellStyle name="Normal 11 145" xfId="2189" xr:uid="{00000000-0005-0000-0000-0000EC070000}"/>
    <cellStyle name="Normal 11 146" xfId="2190" xr:uid="{00000000-0005-0000-0000-0000ED070000}"/>
    <cellStyle name="Normal 11 147" xfId="2191" xr:uid="{00000000-0005-0000-0000-0000EE070000}"/>
    <cellStyle name="Normal 11 148" xfId="2192" xr:uid="{00000000-0005-0000-0000-0000EF070000}"/>
    <cellStyle name="Normal 11 149" xfId="2193" xr:uid="{00000000-0005-0000-0000-0000F0070000}"/>
    <cellStyle name="Normal 11 15" xfId="2194" xr:uid="{00000000-0005-0000-0000-0000F1070000}"/>
    <cellStyle name="Normal 11 15 10" xfId="2195" xr:uid="{00000000-0005-0000-0000-0000F2070000}"/>
    <cellStyle name="Normal 11 15 11" xfId="2196" xr:uid="{00000000-0005-0000-0000-0000F3070000}"/>
    <cellStyle name="Normal 11 15 2" xfId="2197" xr:uid="{00000000-0005-0000-0000-0000F4070000}"/>
    <cellStyle name="Normal 11 15 2 2" xfId="2198" xr:uid="{00000000-0005-0000-0000-0000F5070000}"/>
    <cellStyle name="Normal 11 15 3" xfId="2199" xr:uid="{00000000-0005-0000-0000-0000F6070000}"/>
    <cellStyle name="Normal 11 15 4" xfId="2200" xr:uid="{00000000-0005-0000-0000-0000F7070000}"/>
    <cellStyle name="Normal 11 15 5" xfId="2201" xr:uid="{00000000-0005-0000-0000-0000F8070000}"/>
    <cellStyle name="Normal 11 15 6" xfId="2202" xr:uid="{00000000-0005-0000-0000-0000F9070000}"/>
    <cellStyle name="Normal 11 15 7" xfId="2203" xr:uid="{00000000-0005-0000-0000-0000FA070000}"/>
    <cellStyle name="Normal 11 15 8" xfId="2204" xr:uid="{00000000-0005-0000-0000-0000FB070000}"/>
    <cellStyle name="Normal 11 15 9" xfId="2205" xr:uid="{00000000-0005-0000-0000-0000FC070000}"/>
    <cellStyle name="Normal 11 150" xfId="2206" xr:uid="{00000000-0005-0000-0000-0000FD070000}"/>
    <cellStyle name="Normal 11 151" xfId="2207" xr:uid="{00000000-0005-0000-0000-0000FE070000}"/>
    <cellStyle name="Normal 11 152" xfId="2208" xr:uid="{00000000-0005-0000-0000-0000FF070000}"/>
    <cellStyle name="Normal 11 153" xfId="2209" xr:uid="{00000000-0005-0000-0000-000000080000}"/>
    <cellStyle name="Normal 11 154" xfId="2210" xr:uid="{00000000-0005-0000-0000-000001080000}"/>
    <cellStyle name="Normal 11 155" xfId="2211" xr:uid="{00000000-0005-0000-0000-000002080000}"/>
    <cellStyle name="Normal 11 156" xfId="2212" xr:uid="{00000000-0005-0000-0000-000003080000}"/>
    <cellStyle name="Normal 11 157" xfId="2213" xr:uid="{00000000-0005-0000-0000-000004080000}"/>
    <cellStyle name="Normal 11 158" xfId="2214" xr:uid="{00000000-0005-0000-0000-000005080000}"/>
    <cellStyle name="Normal 11 159" xfId="2215" xr:uid="{00000000-0005-0000-0000-000006080000}"/>
    <cellStyle name="Normal 11 16" xfId="2216" xr:uid="{00000000-0005-0000-0000-000007080000}"/>
    <cellStyle name="Normal 11 16 10" xfId="2217" xr:uid="{00000000-0005-0000-0000-000008080000}"/>
    <cellStyle name="Normal 11 16 11" xfId="2218" xr:uid="{00000000-0005-0000-0000-000009080000}"/>
    <cellStyle name="Normal 11 16 2" xfId="2219" xr:uid="{00000000-0005-0000-0000-00000A080000}"/>
    <cellStyle name="Normal 11 16 2 2" xfId="2220" xr:uid="{00000000-0005-0000-0000-00000B080000}"/>
    <cellStyle name="Normal 11 16 3" xfId="2221" xr:uid="{00000000-0005-0000-0000-00000C080000}"/>
    <cellStyle name="Normal 11 16 4" xfId="2222" xr:uid="{00000000-0005-0000-0000-00000D080000}"/>
    <cellStyle name="Normal 11 16 5" xfId="2223" xr:uid="{00000000-0005-0000-0000-00000E080000}"/>
    <cellStyle name="Normal 11 16 6" xfId="2224" xr:uid="{00000000-0005-0000-0000-00000F080000}"/>
    <cellStyle name="Normal 11 16 7" xfId="2225" xr:uid="{00000000-0005-0000-0000-000010080000}"/>
    <cellStyle name="Normal 11 16 8" xfId="2226" xr:uid="{00000000-0005-0000-0000-000011080000}"/>
    <cellStyle name="Normal 11 16 9" xfId="2227" xr:uid="{00000000-0005-0000-0000-000012080000}"/>
    <cellStyle name="Normal 11 160" xfId="2228" xr:uid="{00000000-0005-0000-0000-000013080000}"/>
    <cellStyle name="Normal 11 161" xfId="2229" xr:uid="{00000000-0005-0000-0000-000014080000}"/>
    <cellStyle name="Normal 11 162" xfId="2230" xr:uid="{00000000-0005-0000-0000-000015080000}"/>
    <cellStyle name="Normal 11 163" xfId="2231" xr:uid="{00000000-0005-0000-0000-000016080000}"/>
    <cellStyle name="Normal 11 164" xfId="2232" xr:uid="{00000000-0005-0000-0000-000017080000}"/>
    <cellStyle name="Normal 11 165" xfId="2233" xr:uid="{00000000-0005-0000-0000-000018080000}"/>
    <cellStyle name="Normal 11 166" xfId="2234" xr:uid="{00000000-0005-0000-0000-000019080000}"/>
    <cellStyle name="Normal 11 167" xfId="2235" xr:uid="{00000000-0005-0000-0000-00001A080000}"/>
    <cellStyle name="Normal 11 168" xfId="2236" xr:uid="{00000000-0005-0000-0000-00001B080000}"/>
    <cellStyle name="Normal 11 169" xfId="2237" xr:uid="{00000000-0005-0000-0000-00001C080000}"/>
    <cellStyle name="Normal 11 17" xfId="2238" xr:uid="{00000000-0005-0000-0000-00001D080000}"/>
    <cellStyle name="Normal 11 17 10" xfId="2239" xr:uid="{00000000-0005-0000-0000-00001E080000}"/>
    <cellStyle name="Normal 11 17 11" xfId="2240" xr:uid="{00000000-0005-0000-0000-00001F080000}"/>
    <cellStyle name="Normal 11 17 2" xfId="2241" xr:uid="{00000000-0005-0000-0000-000020080000}"/>
    <cellStyle name="Normal 11 17 2 2" xfId="2242" xr:uid="{00000000-0005-0000-0000-000021080000}"/>
    <cellStyle name="Normal 11 17 3" xfId="2243" xr:uid="{00000000-0005-0000-0000-000022080000}"/>
    <cellStyle name="Normal 11 17 4" xfId="2244" xr:uid="{00000000-0005-0000-0000-000023080000}"/>
    <cellStyle name="Normal 11 17 5" xfId="2245" xr:uid="{00000000-0005-0000-0000-000024080000}"/>
    <cellStyle name="Normal 11 17 6" xfId="2246" xr:uid="{00000000-0005-0000-0000-000025080000}"/>
    <cellStyle name="Normal 11 17 7" xfId="2247" xr:uid="{00000000-0005-0000-0000-000026080000}"/>
    <cellStyle name="Normal 11 17 8" xfId="2248" xr:uid="{00000000-0005-0000-0000-000027080000}"/>
    <cellStyle name="Normal 11 17 9" xfId="2249" xr:uid="{00000000-0005-0000-0000-000028080000}"/>
    <cellStyle name="Normal 11 170" xfId="2250" xr:uid="{00000000-0005-0000-0000-000029080000}"/>
    <cellStyle name="Normal 11 171" xfId="2251" xr:uid="{00000000-0005-0000-0000-00002A080000}"/>
    <cellStyle name="Normal 11 172" xfId="2252" xr:uid="{00000000-0005-0000-0000-00002B080000}"/>
    <cellStyle name="Normal 11 173" xfId="2253" xr:uid="{00000000-0005-0000-0000-00002C080000}"/>
    <cellStyle name="Normal 11 174" xfId="2254" xr:uid="{00000000-0005-0000-0000-00002D080000}"/>
    <cellStyle name="Normal 11 175" xfId="2255" xr:uid="{00000000-0005-0000-0000-00002E080000}"/>
    <cellStyle name="Normal 11 176" xfId="2256" xr:uid="{00000000-0005-0000-0000-00002F080000}"/>
    <cellStyle name="Normal 11 177" xfId="2257" xr:uid="{00000000-0005-0000-0000-000030080000}"/>
    <cellStyle name="Normal 11 178" xfId="2258" xr:uid="{00000000-0005-0000-0000-000031080000}"/>
    <cellStyle name="Normal 11 179" xfId="2259" xr:uid="{00000000-0005-0000-0000-000032080000}"/>
    <cellStyle name="Normal 11 18" xfId="2260" xr:uid="{00000000-0005-0000-0000-000033080000}"/>
    <cellStyle name="Normal 11 18 10" xfId="2261" xr:uid="{00000000-0005-0000-0000-000034080000}"/>
    <cellStyle name="Normal 11 18 11" xfId="2262" xr:uid="{00000000-0005-0000-0000-000035080000}"/>
    <cellStyle name="Normal 11 18 2" xfId="2263" xr:uid="{00000000-0005-0000-0000-000036080000}"/>
    <cellStyle name="Normal 11 18 2 2" xfId="2264" xr:uid="{00000000-0005-0000-0000-000037080000}"/>
    <cellStyle name="Normal 11 18 3" xfId="2265" xr:uid="{00000000-0005-0000-0000-000038080000}"/>
    <cellStyle name="Normal 11 18 4" xfId="2266" xr:uid="{00000000-0005-0000-0000-000039080000}"/>
    <cellStyle name="Normal 11 18 5" xfId="2267" xr:uid="{00000000-0005-0000-0000-00003A080000}"/>
    <cellStyle name="Normal 11 18 6" xfId="2268" xr:uid="{00000000-0005-0000-0000-00003B080000}"/>
    <cellStyle name="Normal 11 18 7" xfId="2269" xr:uid="{00000000-0005-0000-0000-00003C080000}"/>
    <cellStyle name="Normal 11 18 8" xfId="2270" xr:uid="{00000000-0005-0000-0000-00003D080000}"/>
    <cellStyle name="Normal 11 18 9" xfId="2271" xr:uid="{00000000-0005-0000-0000-00003E080000}"/>
    <cellStyle name="Normal 11 180" xfId="2272" xr:uid="{00000000-0005-0000-0000-00003F080000}"/>
    <cellStyle name="Normal 11 181" xfId="2273" xr:uid="{00000000-0005-0000-0000-000040080000}"/>
    <cellStyle name="Normal 11 182" xfId="2274" xr:uid="{00000000-0005-0000-0000-000041080000}"/>
    <cellStyle name="Normal 11 183" xfId="2275" xr:uid="{00000000-0005-0000-0000-000042080000}"/>
    <cellStyle name="Normal 11 184" xfId="2276" xr:uid="{00000000-0005-0000-0000-000043080000}"/>
    <cellStyle name="Normal 11 185" xfId="2277" xr:uid="{00000000-0005-0000-0000-000044080000}"/>
    <cellStyle name="Normal 11 186" xfId="2278" xr:uid="{00000000-0005-0000-0000-000045080000}"/>
    <cellStyle name="Normal 11 187" xfId="2279" xr:uid="{00000000-0005-0000-0000-000046080000}"/>
    <cellStyle name="Normal 11 188" xfId="2280" xr:uid="{00000000-0005-0000-0000-000047080000}"/>
    <cellStyle name="Normal 11 189" xfId="2281" xr:uid="{00000000-0005-0000-0000-000048080000}"/>
    <cellStyle name="Normal 11 19" xfId="2282" xr:uid="{00000000-0005-0000-0000-000049080000}"/>
    <cellStyle name="Normal 11 190" xfId="2283" xr:uid="{00000000-0005-0000-0000-00004A080000}"/>
    <cellStyle name="Normal 11 191" xfId="2284" xr:uid="{00000000-0005-0000-0000-00004B080000}"/>
    <cellStyle name="Normal 11 192" xfId="2285" xr:uid="{00000000-0005-0000-0000-00004C080000}"/>
    <cellStyle name="Normal 11 193" xfId="2286" xr:uid="{00000000-0005-0000-0000-00004D080000}"/>
    <cellStyle name="Normal 11 194" xfId="2287" xr:uid="{00000000-0005-0000-0000-00004E080000}"/>
    <cellStyle name="Normal 11 195" xfId="2288" xr:uid="{00000000-0005-0000-0000-00004F080000}"/>
    <cellStyle name="Normal 11 196" xfId="2289" xr:uid="{00000000-0005-0000-0000-000050080000}"/>
    <cellStyle name="Normal 11 197" xfId="2290" xr:uid="{00000000-0005-0000-0000-000051080000}"/>
    <cellStyle name="Normal 11 198" xfId="2291" xr:uid="{00000000-0005-0000-0000-000052080000}"/>
    <cellStyle name="Normal 11 199" xfId="2292" xr:uid="{00000000-0005-0000-0000-000053080000}"/>
    <cellStyle name="Normal 11 2" xfId="2083" xr:uid="{00000000-0005-0000-0000-000054080000}"/>
    <cellStyle name="Normal 11 2 10" xfId="2293" xr:uid="{00000000-0005-0000-0000-000055080000}"/>
    <cellStyle name="Normal 11 2 11" xfId="2294" xr:uid="{00000000-0005-0000-0000-000056080000}"/>
    <cellStyle name="Normal 11 2 12" xfId="2295" xr:uid="{00000000-0005-0000-0000-000057080000}"/>
    <cellStyle name="Normal 11 2 13" xfId="2296" xr:uid="{00000000-0005-0000-0000-000058080000}"/>
    <cellStyle name="Normal 11 2 14" xfId="2297" xr:uid="{00000000-0005-0000-0000-000059080000}"/>
    <cellStyle name="Normal 11 2 15" xfId="2298" xr:uid="{00000000-0005-0000-0000-00005A080000}"/>
    <cellStyle name="Normal 11 2 16" xfId="2299" xr:uid="{00000000-0005-0000-0000-00005B080000}"/>
    <cellStyle name="Normal 11 2 17" xfId="2300" xr:uid="{00000000-0005-0000-0000-00005C080000}"/>
    <cellStyle name="Normal 11 2 18" xfId="2301" xr:uid="{00000000-0005-0000-0000-00005D080000}"/>
    <cellStyle name="Normal 11 2 19" xfId="2302" xr:uid="{00000000-0005-0000-0000-00005E080000}"/>
    <cellStyle name="Normal 11 2 2" xfId="2303" xr:uid="{00000000-0005-0000-0000-00005F080000}"/>
    <cellStyle name="Normal 11 2 20" xfId="2304" xr:uid="{00000000-0005-0000-0000-000060080000}"/>
    <cellStyle name="Normal 11 2 21" xfId="2305" xr:uid="{00000000-0005-0000-0000-000061080000}"/>
    <cellStyle name="Normal 11 2 22" xfId="2306" xr:uid="{00000000-0005-0000-0000-000062080000}"/>
    <cellStyle name="Normal 11 2 23" xfId="2307" xr:uid="{00000000-0005-0000-0000-000063080000}"/>
    <cellStyle name="Normal 11 2 24" xfId="2308" xr:uid="{00000000-0005-0000-0000-000064080000}"/>
    <cellStyle name="Normal 11 2 25" xfId="2309" xr:uid="{00000000-0005-0000-0000-000065080000}"/>
    <cellStyle name="Normal 11 2 26" xfId="2310" xr:uid="{00000000-0005-0000-0000-000066080000}"/>
    <cellStyle name="Normal 11 2 3" xfId="2311" xr:uid="{00000000-0005-0000-0000-000067080000}"/>
    <cellStyle name="Normal 11 2 4" xfId="2312" xr:uid="{00000000-0005-0000-0000-000068080000}"/>
    <cellStyle name="Normal 11 2 5" xfId="2313" xr:uid="{00000000-0005-0000-0000-000069080000}"/>
    <cellStyle name="Normal 11 2 6" xfId="2314" xr:uid="{00000000-0005-0000-0000-00006A080000}"/>
    <cellStyle name="Normal 11 2 7" xfId="2315" xr:uid="{00000000-0005-0000-0000-00006B080000}"/>
    <cellStyle name="Normal 11 2 8" xfId="2316" xr:uid="{00000000-0005-0000-0000-00006C080000}"/>
    <cellStyle name="Normal 11 2 9" xfId="2317" xr:uid="{00000000-0005-0000-0000-00006D080000}"/>
    <cellStyle name="Normal 11 20" xfId="2318" xr:uid="{00000000-0005-0000-0000-00006E080000}"/>
    <cellStyle name="Normal 11 200" xfId="2319" xr:uid="{00000000-0005-0000-0000-00006F080000}"/>
    <cellStyle name="Normal 11 201" xfId="2320" xr:uid="{00000000-0005-0000-0000-000070080000}"/>
    <cellStyle name="Normal 11 202" xfId="2321" xr:uid="{00000000-0005-0000-0000-000071080000}"/>
    <cellStyle name="Normal 11 203" xfId="2322" xr:uid="{00000000-0005-0000-0000-000072080000}"/>
    <cellStyle name="Normal 11 204" xfId="2323" xr:uid="{00000000-0005-0000-0000-000073080000}"/>
    <cellStyle name="Normal 11 205" xfId="2324" xr:uid="{00000000-0005-0000-0000-000074080000}"/>
    <cellStyle name="Normal 11 206" xfId="2325" xr:uid="{00000000-0005-0000-0000-000075080000}"/>
    <cellStyle name="Normal 11 206 2" xfId="2326" xr:uid="{00000000-0005-0000-0000-000076080000}"/>
    <cellStyle name="Normal 11 207" xfId="2327" xr:uid="{00000000-0005-0000-0000-000077080000}"/>
    <cellStyle name="Normal 11 208" xfId="2328" xr:uid="{00000000-0005-0000-0000-000078080000}"/>
    <cellStyle name="Normal 11 209" xfId="2329" xr:uid="{00000000-0005-0000-0000-000079080000}"/>
    <cellStyle name="Normal 11 21" xfId="2330" xr:uid="{00000000-0005-0000-0000-00007A080000}"/>
    <cellStyle name="Normal 11 210" xfId="2331" xr:uid="{00000000-0005-0000-0000-00007B080000}"/>
    <cellStyle name="Normal 11 211" xfId="2332" xr:uid="{00000000-0005-0000-0000-00007C080000}"/>
    <cellStyle name="Normal 11 212" xfId="2333" xr:uid="{00000000-0005-0000-0000-00007D080000}"/>
    <cellStyle name="Normal 11 213" xfId="2334" xr:uid="{00000000-0005-0000-0000-00007E080000}"/>
    <cellStyle name="Normal 11 214" xfId="2335" xr:uid="{00000000-0005-0000-0000-00007F080000}"/>
    <cellStyle name="Normal 11 22" xfId="2336" xr:uid="{00000000-0005-0000-0000-000080080000}"/>
    <cellStyle name="Normal 11 23" xfId="2337" xr:uid="{00000000-0005-0000-0000-000081080000}"/>
    <cellStyle name="Normal 11 24" xfId="2338" xr:uid="{00000000-0005-0000-0000-000082080000}"/>
    <cellStyle name="Normal 11 25" xfId="2339" xr:uid="{00000000-0005-0000-0000-000083080000}"/>
    <cellStyle name="Normal 11 26" xfId="2340" xr:uid="{00000000-0005-0000-0000-000084080000}"/>
    <cellStyle name="Normal 11 27" xfId="2341" xr:uid="{00000000-0005-0000-0000-000085080000}"/>
    <cellStyle name="Normal 11 28" xfId="2342" xr:uid="{00000000-0005-0000-0000-000086080000}"/>
    <cellStyle name="Normal 11 29" xfId="2343" xr:uid="{00000000-0005-0000-0000-000087080000}"/>
    <cellStyle name="Normal 11 3" xfId="2344" xr:uid="{00000000-0005-0000-0000-000088080000}"/>
    <cellStyle name="Normal 11 3 10" xfId="2345" xr:uid="{00000000-0005-0000-0000-000089080000}"/>
    <cellStyle name="Normal 11 3 11" xfId="2346" xr:uid="{00000000-0005-0000-0000-00008A080000}"/>
    <cellStyle name="Normal 11 3 12" xfId="2347" xr:uid="{00000000-0005-0000-0000-00008B080000}"/>
    <cellStyle name="Normal 11 3 13" xfId="2348" xr:uid="{00000000-0005-0000-0000-00008C080000}"/>
    <cellStyle name="Normal 11 3 14" xfId="2349" xr:uid="{00000000-0005-0000-0000-00008D080000}"/>
    <cellStyle name="Normal 11 3 15" xfId="2350" xr:uid="{00000000-0005-0000-0000-00008E080000}"/>
    <cellStyle name="Normal 11 3 16" xfId="2351" xr:uid="{00000000-0005-0000-0000-00008F080000}"/>
    <cellStyle name="Normal 11 3 17" xfId="2352" xr:uid="{00000000-0005-0000-0000-000090080000}"/>
    <cellStyle name="Normal 11 3 18" xfId="2353" xr:uid="{00000000-0005-0000-0000-000091080000}"/>
    <cellStyle name="Normal 11 3 19" xfId="2354" xr:uid="{00000000-0005-0000-0000-000092080000}"/>
    <cellStyle name="Normal 11 3 2" xfId="2355" xr:uid="{00000000-0005-0000-0000-000093080000}"/>
    <cellStyle name="Normal 11 3 2 2" xfId="2356" xr:uid="{00000000-0005-0000-0000-000094080000}"/>
    <cellStyle name="Normal 11 3 20" xfId="2357" xr:uid="{00000000-0005-0000-0000-000095080000}"/>
    <cellStyle name="Normal 11 3 21" xfId="2358" xr:uid="{00000000-0005-0000-0000-000096080000}"/>
    <cellStyle name="Normal 11 3 22" xfId="2359" xr:uid="{00000000-0005-0000-0000-000097080000}"/>
    <cellStyle name="Normal 11 3 23" xfId="2360" xr:uid="{00000000-0005-0000-0000-000098080000}"/>
    <cellStyle name="Normal 11 3 3" xfId="2361" xr:uid="{00000000-0005-0000-0000-000099080000}"/>
    <cellStyle name="Normal 11 3 4" xfId="2362" xr:uid="{00000000-0005-0000-0000-00009A080000}"/>
    <cellStyle name="Normal 11 3 5" xfId="2363" xr:uid="{00000000-0005-0000-0000-00009B080000}"/>
    <cellStyle name="Normal 11 3 6" xfId="2364" xr:uid="{00000000-0005-0000-0000-00009C080000}"/>
    <cellStyle name="Normal 11 3 7" xfId="2365" xr:uid="{00000000-0005-0000-0000-00009D080000}"/>
    <cellStyle name="Normal 11 3 8" xfId="2366" xr:uid="{00000000-0005-0000-0000-00009E080000}"/>
    <cellStyle name="Normal 11 3 9" xfId="2367" xr:uid="{00000000-0005-0000-0000-00009F080000}"/>
    <cellStyle name="Normal 11 30" xfId="2368" xr:uid="{00000000-0005-0000-0000-0000A0080000}"/>
    <cellStyle name="Normal 11 31" xfId="2369" xr:uid="{00000000-0005-0000-0000-0000A1080000}"/>
    <cellStyle name="Normal 11 32" xfId="2370" xr:uid="{00000000-0005-0000-0000-0000A2080000}"/>
    <cellStyle name="Normal 11 33" xfId="2371" xr:uid="{00000000-0005-0000-0000-0000A3080000}"/>
    <cellStyle name="Normal 11 34" xfId="2372" xr:uid="{00000000-0005-0000-0000-0000A4080000}"/>
    <cellStyle name="Normal 11 35" xfId="2373" xr:uid="{00000000-0005-0000-0000-0000A5080000}"/>
    <cellStyle name="Normal 11 36" xfId="2374" xr:uid="{00000000-0005-0000-0000-0000A6080000}"/>
    <cellStyle name="Normal 11 37" xfId="2375" xr:uid="{00000000-0005-0000-0000-0000A7080000}"/>
    <cellStyle name="Normal 11 38" xfId="2376" xr:uid="{00000000-0005-0000-0000-0000A8080000}"/>
    <cellStyle name="Normal 11 39" xfId="2377" xr:uid="{00000000-0005-0000-0000-0000A9080000}"/>
    <cellStyle name="Normal 11 4" xfId="2378" xr:uid="{00000000-0005-0000-0000-0000AA080000}"/>
    <cellStyle name="Normal 11 4 10" xfId="2379" xr:uid="{00000000-0005-0000-0000-0000AB080000}"/>
    <cellStyle name="Normal 11 4 11" xfId="2380" xr:uid="{00000000-0005-0000-0000-0000AC080000}"/>
    <cellStyle name="Normal 11 4 2" xfId="2381" xr:uid="{00000000-0005-0000-0000-0000AD080000}"/>
    <cellStyle name="Normal 11 4 2 2" xfId="2382" xr:uid="{00000000-0005-0000-0000-0000AE080000}"/>
    <cellStyle name="Normal 11 4 3" xfId="2383" xr:uid="{00000000-0005-0000-0000-0000AF080000}"/>
    <cellStyle name="Normal 11 4 4" xfId="2384" xr:uid="{00000000-0005-0000-0000-0000B0080000}"/>
    <cellStyle name="Normal 11 4 5" xfId="2385" xr:uid="{00000000-0005-0000-0000-0000B1080000}"/>
    <cellStyle name="Normal 11 4 6" xfId="2386" xr:uid="{00000000-0005-0000-0000-0000B2080000}"/>
    <cellStyle name="Normal 11 4 7" xfId="2387" xr:uid="{00000000-0005-0000-0000-0000B3080000}"/>
    <cellStyle name="Normal 11 4 8" xfId="2388" xr:uid="{00000000-0005-0000-0000-0000B4080000}"/>
    <cellStyle name="Normal 11 4 9" xfId="2389" xr:uid="{00000000-0005-0000-0000-0000B5080000}"/>
    <cellStyle name="Normal 11 40" xfId="2390" xr:uid="{00000000-0005-0000-0000-0000B6080000}"/>
    <cellStyle name="Normal 11 41" xfId="2391" xr:uid="{00000000-0005-0000-0000-0000B7080000}"/>
    <cellStyle name="Normal 11 42" xfId="2392" xr:uid="{00000000-0005-0000-0000-0000B8080000}"/>
    <cellStyle name="Normal 11 43" xfId="2393" xr:uid="{00000000-0005-0000-0000-0000B9080000}"/>
    <cellStyle name="Normal 11 44" xfId="2394" xr:uid="{00000000-0005-0000-0000-0000BA080000}"/>
    <cellStyle name="Normal 11 45" xfId="2395" xr:uid="{00000000-0005-0000-0000-0000BB080000}"/>
    <cellStyle name="Normal 11 46" xfId="2396" xr:uid="{00000000-0005-0000-0000-0000BC080000}"/>
    <cellStyle name="Normal 11 47" xfId="2397" xr:uid="{00000000-0005-0000-0000-0000BD080000}"/>
    <cellStyle name="Normal 11 48" xfId="2398" xr:uid="{00000000-0005-0000-0000-0000BE080000}"/>
    <cellStyle name="Normal 11 49" xfId="2399" xr:uid="{00000000-0005-0000-0000-0000BF080000}"/>
    <cellStyle name="Normal 11 5" xfId="2400" xr:uid="{00000000-0005-0000-0000-0000C0080000}"/>
    <cellStyle name="Normal 11 5 10" xfId="2401" xr:uid="{00000000-0005-0000-0000-0000C1080000}"/>
    <cellStyle name="Normal 11 5 11" xfId="2402" xr:uid="{00000000-0005-0000-0000-0000C2080000}"/>
    <cellStyle name="Normal 11 5 12" xfId="2403" xr:uid="{00000000-0005-0000-0000-0000C3080000}"/>
    <cellStyle name="Normal 11 5 13" xfId="2404" xr:uid="{00000000-0005-0000-0000-0000C4080000}"/>
    <cellStyle name="Normal 11 5 2" xfId="2405" xr:uid="{00000000-0005-0000-0000-0000C5080000}"/>
    <cellStyle name="Normal 11 5 3" xfId="2406" xr:uid="{00000000-0005-0000-0000-0000C6080000}"/>
    <cellStyle name="Normal 11 5 4" xfId="2407" xr:uid="{00000000-0005-0000-0000-0000C7080000}"/>
    <cellStyle name="Normal 11 5 5" xfId="2408" xr:uid="{00000000-0005-0000-0000-0000C8080000}"/>
    <cellStyle name="Normal 11 5 6" xfId="2409" xr:uid="{00000000-0005-0000-0000-0000C9080000}"/>
    <cellStyle name="Normal 11 5 7" xfId="2410" xr:uid="{00000000-0005-0000-0000-0000CA080000}"/>
    <cellStyle name="Normal 11 5 8" xfId="2411" xr:uid="{00000000-0005-0000-0000-0000CB080000}"/>
    <cellStyle name="Normal 11 5 9" xfId="2412" xr:uid="{00000000-0005-0000-0000-0000CC080000}"/>
    <cellStyle name="Normal 11 50" xfId="2413" xr:uid="{00000000-0005-0000-0000-0000CD080000}"/>
    <cellStyle name="Normal 11 51" xfId="2414" xr:uid="{00000000-0005-0000-0000-0000CE080000}"/>
    <cellStyle name="Normal 11 52" xfId="2415" xr:uid="{00000000-0005-0000-0000-0000CF080000}"/>
    <cellStyle name="Normal 11 53" xfId="2416" xr:uid="{00000000-0005-0000-0000-0000D0080000}"/>
    <cellStyle name="Normal 11 54" xfId="2417" xr:uid="{00000000-0005-0000-0000-0000D1080000}"/>
    <cellStyle name="Normal 11 55" xfId="2418" xr:uid="{00000000-0005-0000-0000-0000D2080000}"/>
    <cellStyle name="Normal 11 56" xfId="2419" xr:uid="{00000000-0005-0000-0000-0000D3080000}"/>
    <cellStyle name="Normal 11 57" xfId="2420" xr:uid="{00000000-0005-0000-0000-0000D4080000}"/>
    <cellStyle name="Normal 11 58" xfId="2421" xr:uid="{00000000-0005-0000-0000-0000D5080000}"/>
    <cellStyle name="Normal 11 59" xfId="2422" xr:uid="{00000000-0005-0000-0000-0000D6080000}"/>
    <cellStyle name="Normal 11 6" xfId="2423" xr:uid="{00000000-0005-0000-0000-0000D7080000}"/>
    <cellStyle name="Normal 11 6 10" xfId="2424" xr:uid="{00000000-0005-0000-0000-0000D8080000}"/>
    <cellStyle name="Normal 11 6 11" xfId="2425" xr:uid="{00000000-0005-0000-0000-0000D9080000}"/>
    <cellStyle name="Normal 11 6 2" xfId="2426" xr:uid="{00000000-0005-0000-0000-0000DA080000}"/>
    <cellStyle name="Normal 11 6 2 2" xfId="2427" xr:uid="{00000000-0005-0000-0000-0000DB080000}"/>
    <cellStyle name="Normal 11 6 3" xfId="2428" xr:uid="{00000000-0005-0000-0000-0000DC080000}"/>
    <cellStyle name="Normal 11 6 4" xfId="2429" xr:uid="{00000000-0005-0000-0000-0000DD080000}"/>
    <cellStyle name="Normal 11 6 5" xfId="2430" xr:uid="{00000000-0005-0000-0000-0000DE080000}"/>
    <cellStyle name="Normal 11 6 6" xfId="2431" xr:uid="{00000000-0005-0000-0000-0000DF080000}"/>
    <cellStyle name="Normal 11 6 7" xfId="2432" xr:uid="{00000000-0005-0000-0000-0000E0080000}"/>
    <cellStyle name="Normal 11 6 8" xfId="2433" xr:uid="{00000000-0005-0000-0000-0000E1080000}"/>
    <cellStyle name="Normal 11 6 9" xfId="2434" xr:uid="{00000000-0005-0000-0000-0000E2080000}"/>
    <cellStyle name="Normal 11 60" xfId="2435" xr:uid="{00000000-0005-0000-0000-0000E3080000}"/>
    <cellStyle name="Normal 11 61" xfId="2436" xr:uid="{00000000-0005-0000-0000-0000E4080000}"/>
    <cellStyle name="Normal 11 62" xfId="2437" xr:uid="{00000000-0005-0000-0000-0000E5080000}"/>
    <cellStyle name="Normal 11 63" xfId="2438" xr:uid="{00000000-0005-0000-0000-0000E6080000}"/>
    <cellStyle name="Normal 11 64" xfId="2439" xr:uid="{00000000-0005-0000-0000-0000E7080000}"/>
    <cellStyle name="Normal 11 65" xfId="2440" xr:uid="{00000000-0005-0000-0000-0000E8080000}"/>
    <cellStyle name="Normal 11 66" xfId="2441" xr:uid="{00000000-0005-0000-0000-0000E9080000}"/>
    <cellStyle name="Normal 11 67" xfId="2442" xr:uid="{00000000-0005-0000-0000-0000EA080000}"/>
    <cellStyle name="Normal 11 68" xfId="2443" xr:uid="{00000000-0005-0000-0000-0000EB080000}"/>
    <cellStyle name="Normal 11 69" xfId="2444" xr:uid="{00000000-0005-0000-0000-0000EC080000}"/>
    <cellStyle name="Normal 11 7" xfId="2445" xr:uid="{00000000-0005-0000-0000-0000ED080000}"/>
    <cellStyle name="Normal 11 7 10" xfId="2446" xr:uid="{00000000-0005-0000-0000-0000EE080000}"/>
    <cellStyle name="Normal 11 7 11" xfId="2447" xr:uid="{00000000-0005-0000-0000-0000EF080000}"/>
    <cellStyle name="Normal 11 7 2" xfId="2448" xr:uid="{00000000-0005-0000-0000-0000F0080000}"/>
    <cellStyle name="Normal 11 7 2 2" xfId="2449" xr:uid="{00000000-0005-0000-0000-0000F1080000}"/>
    <cellStyle name="Normal 11 7 3" xfId="2450" xr:uid="{00000000-0005-0000-0000-0000F2080000}"/>
    <cellStyle name="Normal 11 7 4" xfId="2451" xr:uid="{00000000-0005-0000-0000-0000F3080000}"/>
    <cellStyle name="Normal 11 7 5" xfId="2452" xr:uid="{00000000-0005-0000-0000-0000F4080000}"/>
    <cellStyle name="Normal 11 7 6" xfId="2453" xr:uid="{00000000-0005-0000-0000-0000F5080000}"/>
    <cellStyle name="Normal 11 7 7" xfId="2454" xr:uid="{00000000-0005-0000-0000-0000F6080000}"/>
    <cellStyle name="Normal 11 7 8" xfId="2455" xr:uid="{00000000-0005-0000-0000-0000F7080000}"/>
    <cellStyle name="Normal 11 7 9" xfId="2456" xr:uid="{00000000-0005-0000-0000-0000F8080000}"/>
    <cellStyle name="Normal 11 70" xfId="2457" xr:uid="{00000000-0005-0000-0000-0000F9080000}"/>
    <cellStyle name="Normal 11 71" xfId="2458" xr:uid="{00000000-0005-0000-0000-0000FA080000}"/>
    <cellStyle name="Normal 11 72" xfId="2459" xr:uid="{00000000-0005-0000-0000-0000FB080000}"/>
    <cellStyle name="Normal 11 73" xfId="2460" xr:uid="{00000000-0005-0000-0000-0000FC080000}"/>
    <cellStyle name="Normal 11 74" xfId="2461" xr:uid="{00000000-0005-0000-0000-0000FD080000}"/>
    <cellStyle name="Normal 11 75" xfId="2462" xr:uid="{00000000-0005-0000-0000-0000FE080000}"/>
    <cellStyle name="Normal 11 76" xfId="2463" xr:uid="{00000000-0005-0000-0000-0000FF080000}"/>
    <cellStyle name="Normal 11 77" xfId="2464" xr:uid="{00000000-0005-0000-0000-000000090000}"/>
    <cellStyle name="Normal 11 78" xfId="2465" xr:uid="{00000000-0005-0000-0000-000001090000}"/>
    <cellStyle name="Normal 11 79" xfId="2466" xr:uid="{00000000-0005-0000-0000-000002090000}"/>
    <cellStyle name="Normal 11 8" xfId="2467" xr:uid="{00000000-0005-0000-0000-000003090000}"/>
    <cellStyle name="Normal 11 8 10" xfId="2468" xr:uid="{00000000-0005-0000-0000-000004090000}"/>
    <cellStyle name="Normal 11 8 11" xfId="2469" xr:uid="{00000000-0005-0000-0000-000005090000}"/>
    <cellStyle name="Normal 11 8 2" xfId="2470" xr:uid="{00000000-0005-0000-0000-000006090000}"/>
    <cellStyle name="Normal 11 8 2 2" xfId="2471" xr:uid="{00000000-0005-0000-0000-000007090000}"/>
    <cellStyle name="Normal 11 8 3" xfId="2472" xr:uid="{00000000-0005-0000-0000-000008090000}"/>
    <cellStyle name="Normal 11 8 4" xfId="2473" xr:uid="{00000000-0005-0000-0000-000009090000}"/>
    <cellStyle name="Normal 11 8 5" xfId="2474" xr:uid="{00000000-0005-0000-0000-00000A090000}"/>
    <cellStyle name="Normal 11 8 6" xfId="2475" xr:uid="{00000000-0005-0000-0000-00000B090000}"/>
    <cellStyle name="Normal 11 8 7" xfId="2476" xr:uid="{00000000-0005-0000-0000-00000C090000}"/>
    <cellStyle name="Normal 11 8 8" xfId="2477" xr:uid="{00000000-0005-0000-0000-00000D090000}"/>
    <cellStyle name="Normal 11 8 9" xfId="2478" xr:uid="{00000000-0005-0000-0000-00000E090000}"/>
    <cellStyle name="Normal 11 80" xfId="2479" xr:uid="{00000000-0005-0000-0000-00000F090000}"/>
    <cellStyle name="Normal 11 81" xfId="2480" xr:uid="{00000000-0005-0000-0000-000010090000}"/>
    <cellStyle name="Normal 11 82" xfId="2481" xr:uid="{00000000-0005-0000-0000-000011090000}"/>
    <cellStyle name="Normal 11 83" xfId="2482" xr:uid="{00000000-0005-0000-0000-000012090000}"/>
    <cellStyle name="Normal 11 84" xfId="2483" xr:uid="{00000000-0005-0000-0000-000013090000}"/>
    <cellStyle name="Normal 11 85" xfId="2484" xr:uid="{00000000-0005-0000-0000-000014090000}"/>
    <cellStyle name="Normal 11 86" xfId="2485" xr:uid="{00000000-0005-0000-0000-000015090000}"/>
    <cellStyle name="Normal 11 87" xfId="2486" xr:uid="{00000000-0005-0000-0000-000016090000}"/>
    <cellStyle name="Normal 11 88" xfId="2487" xr:uid="{00000000-0005-0000-0000-000017090000}"/>
    <cellStyle name="Normal 11 89" xfId="2488" xr:uid="{00000000-0005-0000-0000-000018090000}"/>
    <cellStyle name="Normal 11 9" xfId="2489" xr:uid="{00000000-0005-0000-0000-000019090000}"/>
    <cellStyle name="Normal 11 9 10" xfId="2490" xr:uid="{00000000-0005-0000-0000-00001A090000}"/>
    <cellStyle name="Normal 11 9 11" xfId="2491" xr:uid="{00000000-0005-0000-0000-00001B090000}"/>
    <cellStyle name="Normal 11 9 2" xfId="2492" xr:uid="{00000000-0005-0000-0000-00001C090000}"/>
    <cellStyle name="Normal 11 9 2 2" xfId="2493" xr:uid="{00000000-0005-0000-0000-00001D090000}"/>
    <cellStyle name="Normal 11 9 3" xfId="2494" xr:uid="{00000000-0005-0000-0000-00001E090000}"/>
    <cellStyle name="Normal 11 9 4" xfId="2495" xr:uid="{00000000-0005-0000-0000-00001F090000}"/>
    <cellStyle name="Normal 11 9 5" xfId="2496" xr:uid="{00000000-0005-0000-0000-000020090000}"/>
    <cellStyle name="Normal 11 9 6" xfId="2497" xr:uid="{00000000-0005-0000-0000-000021090000}"/>
    <cellStyle name="Normal 11 9 7" xfId="2498" xr:uid="{00000000-0005-0000-0000-000022090000}"/>
    <cellStyle name="Normal 11 9 8" xfId="2499" xr:uid="{00000000-0005-0000-0000-000023090000}"/>
    <cellStyle name="Normal 11 9 9" xfId="2500" xr:uid="{00000000-0005-0000-0000-000024090000}"/>
    <cellStyle name="Normal 11 90" xfId="2501" xr:uid="{00000000-0005-0000-0000-000025090000}"/>
    <cellStyle name="Normal 11 91" xfId="2502" xr:uid="{00000000-0005-0000-0000-000026090000}"/>
    <cellStyle name="Normal 11 92" xfId="2503" xr:uid="{00000000-0005-0000-0000-000027090000}"/>
    <cellStyle name="Normal 11 93" xfId="2504" xr:uid="{00000000-0005-0000-0000-000028090000}"/>
    <cellStyle name="Normal 11 94" xfId="2505" xr:uid="{00000000-0005-0000-0000-000029090000}"/>
    <cellStyle name="Normal 11 95" xfId="2506" xr:uid="{00000000-0005-0000-0000-00002A090000}"/>
    <cellStyle name="Normal 11 96" xfId="2507" xr:uid="{00000000-0005-0000-0000-00002B090000}"/>
    <cellStyle name="Normal 11 97" xfId="2508" xr:uid="{00000000-0005-0000-0000-00002C090000}"/>
    <cellStyle name="Normal 11 98" xfId="2509" xr:uid="{00000000-0005-0000-0000-00002D090000}"/>
    <cellStyle name="Normal 11 99" xfId="2510" xr:uid="{00000000-0005-0000-0000-00002E090000}"/>
    <cellStyle name="Normal 110" xfId="2511" xr:uid="{00000000-0005-0000-0000-00002F090000}"/>
    <cellStyle name="Normal 111" xfId="2512" xr:uid="{00000000-0005-0000-0000-000030090000}"/>
    <cellStyle name="Normal 112" xfId="2513" xr:uid="{00000000-0005-0000-0000-000031090000}"/>
    <cellStyle name="Normal 113" xfId="2514" xr:uid="{00000000-0005-0000-0000-000032090000}"/>
    <cellStyle name="Normal 114" xfId="2515" xr:uid="{00000000-0005-0000-0000-000033090000}"/>
    <cellStyle name="Normal 115" xfId="2516" xr:uid="{00000000-0005-0000-0000-000034090000}"/>
    <cellStyle name="Normal 116" xfId="2517" xr:uid="{00000000-0005-0000-0000-000035090000}"/>
    <cellStyle name="Normal 117" xfId="2518" xr:uid="{00000000-0005-0000-0000-000036090000}"/>
    <cellStyle name="Normal 118" xfId="2519" xr:uid="{00000000-0005-0000-0000-000037090000}"/>
    <cellStyle name="Normal 119" xfId="2520" xr:uid="{00000000-0005-0000-0000-000038090000}"/>
    <cellStyle name="Normal 12" xfId="314" xr:uid="{00000000-0005-0000-0000-000039090000}"/>
    <cellStyle name="Normal 12 10" xfId="2522" xr:uid="{00000000-0005-0000-0000-00003A090000}"/>
    <cellStyle name="Normal 12 10 10" xfId="2523" xr:uid="{00000000-0005-0000-0000-00003B090000}"/>
    <cellStyle name="Normal 12 10 11" xfId="2524" xr:uid="{00000000-0005-0000-0000-00003C090000}"/>
    <cellStyle name="Normal 12 10 2" xfId="2525" xr:uid="{00000000-0005-0000-0000-00003D090000}"/>
    <cellStyle name="Normal 12 10 2 2" xfId="2526" xr:uid="{00000000-0005-0000-0000-00003E090000}"/>
    <cellStyle name="Normal 12 10 3" xfId="2527" xr:uid="{00000000-0005-0000-0000-00003F090000}"/>
    <cellStyle name="Normal 12 10 4" xfId="2528" xr:uid="{00000000-0005-0000-0000-000040090000}"/>
    <cellStyle name="Normal 12 10 5" xfId="2529" xr:uid="{00000000-0005-0000-0000-000041090000}"/>
    <cellStyle name="Normal 12 10 6" xfId="2530" xr:uid="{00000000-0005-0000-0000-000042090000}"/>
    <cellStyle name="Normal 12 10 7" xfId="2531" xr:uid="{00000000-0005-0000-0000-000043090000}"/>
    <cellStyle name="Normal 12 10 8" xfId="2532" xr:uid="{00000000-0005-0000-0000-000044090000}"/>
    <cellStyle name="Normal 12 10 9" xfId="2533" xr:uid="{00000000-0005-0000-0000-000045090000}"/>
    <cellStyle name="Normal 12 100" xfId="2534" xr:uid="{00000000-0005-0000-0000-000046090000}"/>
    <cellStyle name="Normal 12 101" xfId="2535" xr:uid="{00000000-0005-0000-0000-000047090000}"/>
    <cellStyle name="Normal 12 102" xfId="2536" xr:uid="{00000000-0005-0000-0000-000048090000}"/>
    <cellStyle name="Normal 12 103" xfId="2537" xr:uid="{00000000-0005-0000-0000-000049090000}"/>
    <cellStyle name="Normal 12 104" xfId="2538" xr:uid="{00000000-0005-0000-0000-00004A090000}"/>
    <cellStyle name="Normal 12 105" xfId="2539" xr:uid="{00000000-0005-0000-0000-00004B090000}"/>
    <cellStyle name="Normal 12 106" xfId="2540" xr:uid="{00000000-0005-0000-0000-00004C090000}"/>
    <cellStyle name="Normal 12 107" xfId="2541" xr:uid="{00000000-0005-0000-0000-00004D090000}"/>
    <cellStyle name="Normal 12 108" xfId="2542" xr:uid="{00000000-0005-0000-0000-00004E090000}"/>
    <cellStyle name="Normal 12 109" xfId="2543" xr:uid="{00000000-0005-0000-0000-00004F090000}"/>
    <cellStyle name="Normal 12 11" xfId="2544" xr:uid="{00000000-0005-0000-0000-000050090000}"/>
    <cellStyle name="Normal 12 11 10" xfId="2545" xr:uid="{00000000-0005-0000-0000-000051090000}"/>
    <cellStyle name="Normal 12 11 11" xfId="2546" xr:uid="{00000000-0005-0000-0000-000052090000}"/>
    <cellStyle name="Normal 12 11 2" xfId="2547" xr:uid="{00000000-0005-0000-0000-000053090000}"/>
    <cellStyle name="Normal 12 11 2 2" xfId="2548" xr:uid="{00000000-0005-0000-0000-000054090000}"/>
    <cellStyle name="Normal 12 11 3" xfId="2549" xr:uid="{00000000-0005-0000-0000-000055090000}"/>
    <cellStyle name="Normal 12 11 4" xfId="2550" xr:uid="{00000000-0005-0000-0000-000056090000}"/>
    <cellStyle name="Normal 12 11 5" xfId="2551" xr:uid="{00000000-0005-0000-0000-000057090000}"/>
    <cellStyle name="Normal 12 11 6" xfId="2552" xr:uid="{00000000-0005-0000-0000-000058090000}"/>
    <cellStyle name="Normal 12 11 7" xfId="2553" xr:uid="{00000000-0005-0000-0000-000059090000}"/>
    <cellStyle name="Normal 12 11 8" xfId="2554" xr:uid="{00000000-0005-0000-0000-00005A090000}"/>
    <cellStyle name="Normal 12 11 9" xfId="2555" xr:uid="{00000000-0005-0000-0000-00005B090000}"/>
    <cellStyle name="Normal 12 110" xfId="2556" xr:uid="{00000000-0005-0000-0000-00005C090000}"/>
    <cellStyle name="Normal 12 111" xfId="2557" xr:uid="{00000000-0005-0000-0000-00005D090000}"/>
    <cellStyle name="Normal 12 112" xfId="2558" xr:uid="{00000000-0005-0000-0000-00005E090000}"/>
    <cellStyle name="Normal 12 113" xfId="2559" xr:uid="{00000000-0005-0000-0000-00005F090000}"/>
    <cellStyle name="Normal 12 114" xfId="2560" xr:uid="{00000000-0005-0000-0000-000060090000}"/>
    <cellStyle name="Normal 12 115" xfId="2561" xr:uid="{00000000-0005-0000-0000-000061090000}"/>
    <cellStyle name="Normal 12 116" xfId="2562" xr:uid="{00000000-0005-0000-0000-000062090000}"/>
    <cellStyle name="Normal 12 117" xfId="2563" xr:uid="{00000000-0005-0000-0000-000063090000}"/>
    <cellStyle name="Normal 12 118" xfId="2564" xr:uid="{00000000-0005-0000-0000-000064090000}"/>
    <cellStyle name="Normal 12 119" xfId="2565" xr:uid="{00000000-0005-0000-0000-000065090000}"/>
    <cellStyle name="Normal 12 12" xfId="2566" xr:uid="{00000000-0005-0000-0000-000066090000}"/>
    <cellStyle name="Normal 12 12 10" xfId="2567" xr:uid="{00000000-0005-0000-0000-000067090000}"/>
    <cellStyle name="Normal 12 12 11" xfId="2568" xr:uid="{00000000-0005-0000-0000-000068090000}"/>
    <cellStyle name="Normal 12 12 2" xfId="2569" xr:uid="{00000000-0005-0000-0000-000069090000}"/>
    <cellStyle name="Normal 12 12 2 2" xfId="2570" xr:uid="{00000000-0005-0000-0000-00006A090000}"/>
    <cellStyle name="Normal 12 12 3" xfId="2571" xr:uid="{00000000-0005-0000-0000-00006B090000}"/>
    <cellStyle name="Normal 12 12 4" xfId="2572" xr:uid="{00000000-0005-0000-0000-00006C090000}"/>
    <cellStyle name="Normal 12 12 5" xfId="2573" xr:uid="{00000000-0005-0000-0000-00006D090000}"/>
    <cellStyle name="Normal 12 12 6" xfId="2574" xr:uid="{00000000-0005-0000-0000-00006E090000}"/>
    <cellStyle name="Normal 12 12 7" xfId="2575" xr:uid="{00000000-0005-0000-0000-00006F090000}"/>
    <cellStyle name="Normal 12 12 8" xfId="2576" xr:uid="{00000000-0005-0000-0000-000070090000}"/>
    <cellStyle name="Normal 12 12 9" xfId="2577" xr:uid="{00000000-0005-0000-0000-000071090000}"/>
    <cellStyle name="Normal 12 120" xfId="2578" xr:uid="{00000000-0005-0000-0000-000072090000}"/>
    <cellStyle name="Normal 12 121" xfId="2579" xr:uid="{00000000-0005-0000-0000-000073090000}"/>
    <cellStyle name="Normal 12 122" xfId="2580" xr:uid="{00000000-0005-0000-0000-000074090000}"/>
    <cellStyle name="Normal 12 123" xfId="2581" xr:uid="{00000000-0005-0000-0000-000075090000}"/>
    <cellStyle name="Normal 12 124" xfId="2582" xr:uid="{00000000-0005-0000-0000-000076090000}"/>
    <cellStyle name="Normal 12 125" xfId="2583" xr:uid="{00000000-0005-0000-0000-000077090000}"/>
    <cellStyle name="Normal 12 126" xfId="2584" xr:uid="{00000000-0005-0000-0000-000078090000}"/>
    <cellStyle name="Normal 12 127" xfId="2585" xr:uid="{00000000-0005-0000-0000-000079090000}"/>
    <cellStyle name="Normal 12 128" xfId="2586" xr:uid="{00000000-0005-0000-0000-00007A090000}"/>
    <cellStyle name="Normal 12 129" xfId="2587" xr:uid="{00000000-0005-0000-0000-00007B090000}"/>
    <cellStyle name="Normal 12 13" xfId="2588" xr:uid="{00000000-0005-0000-0000-00007C090000}"/>
    <cellStyle name="Normal 12 13 10" xfId="2589" xr:uid="{00000000-0005-0000-0000-00007D090000}"/>
    <cellStyle name="Normal 12 13 11" xfId="2590" xr:uid="{00000000-0005-0000-0000-00007E090000}"/>
    <cellStyle name="Normal 12 13 2" xfId="2591" xr:uid="{00000000-0005-0000-0000-00007F090000}"/>
    <cellStyle name="Normal 12 13 2 2" xfId="2592" xr:uid="{00000000-0005-0000-0000-000080090000}"/>
    <cellStyle name="Normal 12 13 3" xfId="2593" xr:uid="{00000000-0005-0000-0000-000081090000}"/>
    <cellStyle name="Normal 12 13 4" xfId="2594" xr:uid="{00000000-0005-0000-0000-000082090000}"/>
    <cellStyle name="Normal 12 13 5" xfId="2595" xr:uid="{00000000-0005-0000-0000-000083090000}"/>
    <cellStyle name="Normal 12 13 6" xfId="2596" xr:uid="{00000000-0005-0000-0000-000084090000}"/>
    <cellStyle name="Normal 12 13 7" xfId="2597" xr:uid="{00000000-0005-0000-0000-000085090000}"/>
    <cellStyle name="Normal 12 13 8" xfId="2598" xr:uid="{00000000-0005-0000-0000-000086090000}"/>
    <cellStyle name="Normal 12 13 9" xfId="2599" xr:uid="{00000000-0005-0000-0000-000087090000}"/>
    <cellStyle name="Normal 12 130" xfId="2600" xr:uid="{00000000-0005-0000-0000-000088090000}"/>
    <cellStyle name="Normal 12 131" xfId="2601" xr:uid="{00000000-0005-0000-0000-000089090000}"/>
    <cellStyle name="Normal 12 132" xfId="2602" xr:uid="{00000000-0005-0000-0000-00008A090000}"/>
    <cellStyle name="Normal 12 133" xfId="2603" xr:uid="{00000000-0005-0000-0000-00008B090000}"/>
    <cellStyle name="Normal 12 134" xfId="2604" xr:uid="{00000000-0005-0000-0000-00008C090000}"/>
    <cellStyle name="Normal 12 135" xfId="2605" xr:uid="{00000000-0005-0000-0000-00008D090000}"/>
    <cellStyle name="Normal 12 136" xfId="2606" xr:uid="{00000000-0005-0000-0000-00008E090000}"/>
    <cellStyle name="Normal 12 137" xfId="2607" xr:uid="{00000000-0005-0000-0000-00008F090000}"/>
    <cellStyle name="Normal 12 138" xfId="2608" xr:uid="{00000000-0005-0000-0000-000090090000}"/>
    <cellStyle name="Normal 12 139" xfId="2609" xr:uid="{00000000-0005-0000-0000-000091090000}"/>
    <cellStyle name="Normal 12 14" xfId="2610" xr:uid="{00000000-0005-0000-0000-000092090000}"/>
    <cellStyle name="Normal 12 14 10" xfId="2611" xr:uid="{00000000-0005-0000-0000-000093090000}"/>
    <cellStyle name="Normal 12 14 11" xfId="2612" xr:uid="{00000000-0005-0000-0000-000094090000}"/>
    <cellStyle name="Normal 12 14 2" xfId="2613" xr:uid="{00000000-0005-0000-0000-000095090000}"/>
    <cellStyle name="Normal 12 14 2 2" xfId="2614" xr:uid="{00000000-0005-0000-0000-000096090000}"/>
    <cellStyle name="Normal 12 14 3" xfId="2615" xr:uid="{00000000-0005-0000-0000-000097090000}"/>
    <cellStyle name="Normal 12 14 4" xfId="2616" xr:uid="{00000000-0005-0000-0000-000098090000}"/>
    <cellStyle name="Normal 12 14 5" xfId="2617" xr:uid="{00000000-0005-0000-0000-000099090000}"/>
    <cellStyle name="Normal 12 14 6" xfId="2618" xr:uid="{00000000-0005-0000-0000-00009A090000}"/>
    <cellStyle name="Normal 12 14 7" xfId="2619" xr:uid="{00000000-0005-0000-0000-00009B090000}"/>
    <cellStyle name="Normal 12 14 8" xfId="2620" xr:uid="{00000000-0005-0000-0000-00009C090000}"/>
    <cellStyle name="Normal 12 14 9" xfId="2621" xr:uid="{00000000-0005-0000-0000-00009D090000}"/>
    <cellStyle name="Normal 12 140" xfId="2622" xr:uid="{00000000-0005-0000-0000-00009E090000}"/>
    <cellStyle name="Normal 12 141" xfId="2623" xr:uid="{00000000-0005-0000-0000-00009F090000}"/>
    <cellStyle name="Normal 12 142" xfId="2624" xr:uid="{00000000-0005-0000-0000-0000A0090000}"/>
    <cellStyle name="Normal 12 143" xfId="2625" xr:uid="{00000000-0005-0000-0000-0000A1090000}"/>
    <cellStyle name="Normal 12 144" xfId="2626" xr:uid="{00000000-0005-0000-0000-0000A2090000}"/>
    <cellStyle name="Normal 12 145" xfId="2627" xr:uid="{00000000-0005-0000-0000-0000A3090000}"/>
    <cellStyle name="Normal 12 146" xfId="2628" xr:uid="{00000000-0005-0000-0000-0000A4090000}"/>
    <cellStyle name="Normal 12 147" xfId="2629" xr:uid="{00000000-0005-0000-0000-0000A5090000}"/>
    <cellStyle name="Normal 12 148" xfId="2630" xr:uid="{00000000-0005-0000-0000-0000A6090000}"/>
    <cellStyle name="Normal 12 149" xfId="2631" xr:uid="{00000000-0005-0000-0000-0000A7090000}"/>
    <cellStyle name="Normal 12 15" xfId="2632" xr:uid="{00000000-0005-0000-0000-0000A8090000}"/>
    <cellStyle name="Normal 12 15 10" xfId="2633" xr:uid="{00000000-0005-0000-0000-0000A9090000}"/>
    <cellStyle name="Normal 12 15 11" xfId="2634" xr:uid="{00000000-0005-0000-0000-0000AA090000}"/>
    <cellStyle name="Normal 12 15 2" xfId="2635" xr:uid="{00000000-0005-0000-0000-0000AB090000}"/>
    <cellStyle name="Normal 12 15 2 2" xfId="2636" xr:uid="{00000000-0005-0000-0000-0000AC090000}"/>
    <cellStyle name="Normal 12 15 3" xfId="2637" xr:uid="{00000000-0005-0000-0000-0000AD090000}"/>
    <cellStyle name="Normal 12 15 4" xfId="2638" xr:uid="{00000000-0005-0000-0000-0000AE090000}"/>
    <cellStyle name="Normal 12 15 5" xfId="2639" xr:uid="{00000000-0005-0000-0000-0000AF090000}"/>
    <cellStyle name="Normal 12 15 6" xfId="2640" xr:uid="{00000000-0005-0000-0000-0000B0090000}"/>
    <cellStyle name="Normal 12 15 7" xfId="2641" xr:uid="{00000000-0005-0000-0000-0000B1090000}"/>
    <cellStyle name="Normal 12 15 8" xfId="2642" xr:uid="{00000000-0005-0000-0000-0000B2090000}"/>
    <cellStyle name="Normal 12 15 9" xfId="2643" xr:uid="{00000000-0005-0000-0000-0000B3090000}"/>
    <cellStyle name="Normal 12 150" xfId="2644" xr:uid="{00000000-0005-0000-0000-0000B4090000}"/>
    <cellStyle name="Normal 12 151" xfId="2645" xr:uid="{00000000-0005-0000-0000-0000B5090000}"/>
    <cellStyle name="Normal 12 152" xfId="2646" xr:uid="{00000000-0005-0000-0000-0000B6090000}"/>
    <cellStyle name="Normal 12 153" xfId="2647" xr:uid="{00000000-0005-0000-0000-0000B7090000}"/>
    <cellStyle name="Normal 12 154" xfId="2648" xr:uid="{00000000-0005-0000-0000-0000B8090000}"/>
    <cellStyle name="Normal 12 155" xfId="2649" xr:uid="{00000000-0005-0000-0000-0000B9090000}"/>
    <cellStyle name="Normal 12 156" xfId="2650" xr:uid="{00000000-0005-0000-0000-0000BA090000}"/>
    <cellStyle name="Normal 12 157" xfId="2651" xr:uid="{00000000-0005-0000-0000-0000BB090000}"/>
    <cellStyle name="Normal 12 158" xfId="2652" xr:uid="{00000000-0005-0000-0000-0000BC090000}"/>
    <cellStyle name="Normal 12 159" xfId="2653" xr:uid="{00000000-0005-0000-0000-0000BD090000}"/>
    <cellStyle name="Normal 12 16" xfId="2654" xr:uid="{00000000-0005-0000-0000-0000BE090000}"/>
    <cellStyle name="Normal 12 16 10" xfId="2655" xr:uid="{00000000-0005-0000-0000-0000BF090000}"/>
    <cellStyle name="Normal 12 16 11" xfId="2656" xr:uid="{00000000-0005-0000-0000-0000C0090000}"/>
    <cellStyle name="Normal 12 16 2" xfId="2657" xr:uid="{00000000-0005-0000-0000-0000C1090000}"/>
    <cellStyle name="Normal 12 16 2 2" xfId="2658" xr:uid="{00000000-0005-0000-0000-0000C2090000}"/>
    <cellStyle name="Normal 12 16 3" xfId="2659" xr:uid="{00000000-0005-0000-0000-0000C3090000}"/>
    <cellStyle name="Normal 12 16 4" xfId="2660" xr:uid="{00000000-0005-0000-0000-0000C4090000}"/>
    <cellStyle name="Normal 12 16 5" xfId="2661" xr:uid="{00000000-0005-0000-0000-0000C5090000}"/>
    <cellStyle name="Normal 12 16 6" xfId="2662" xr:uid="{00000000-0005-0000-0000-0000C6090000}"/>
    <cellStyle name="Normal 12 16 7" xfId="2663" xr:uid="{00000000-0005-0000-0000-0000C7090000}"/>
    <cellStyle name="Normal 12 16 8" xfId="2664" xr:uid="{00000000-0005-0000-0000-0000C8090000}"/>
    <cellStyle name="Normal 12 16 9" xfId="2665" xr:uid="{00000000-0005-0000-0000-0000C9090000}"/>
    <cellStyle name="Normal 12 160" xfId="2666" xr:uid="{00000000-0005-0000-0000-0000CA090000}"/>
    <cellStyle name="Normal 12 161" xfId="2667" xr:uid="{00000000-0005-0000-0000-0000CB090000}"/>
    <cellStyle name="Normal 12 162" xfId="2668" xr:uid="{00000000-0005-0000-0000-0000CC090000}"/>
    <cellStyle name="Normal 12 163" xfId="2669" xr:uid="{00000000-0005-0000-0000-0000CD090000}"/>
    <cellStyle name="Normal 12 164" xfId="2670" xr:uid="{00000000-0005-0000-0000-0000CE090000}"/>
    <cellStyle name="Normal 12 165" xfId="2671" xr:uid="{00000000-0005-0000-0000-0000CF090000}"/>
    <cellStyle name="Normal 12 166" xfId="2672" xr:uid="{00000000-0005-0000-0000-0000D0090000}"/>
    <cellStyle name="Normal 12 167" xfId="2673" xr:uid="{00000000-0005-0000-0000-0000D1090000}"/>
    <cellStyle name="Normal 12 168" xfId="2674" xr:uid="{00000000-0005-0000-0000-0000D2090000}"/>
    <cellStyle name="Normal 12 169" xfId="2675" xr:uid="{00000000-0005-0000-0000-0000D3090000}"/>
    <cellStyle name="Normal 12 17" xfId="2676" xr:uid="{00000000-0005-0000-0000-0000D4090000}"/>
    <cellStyle name="Normal 12 17 10" xfId="2677" xr:uid="{00000000-0005-0000-0000-0000D5090000}"/>
    <cellStyle name="Normal 12 17 11" xfId="2678" xr:uid="{00000000-0005-0000-0000-0000D6090000}"/>
    <cellStyle name="Normal 12 17 2" xfId="2679" xr:uid="{00000000-0005-0000-0000-0000D7090000}"/>
    <cellStyle name="Normal 12 17 2 2" xfId="2680" xr:uid="{00000000-0005-0000-0000-0000D8090000}"/>
    <cellStyle name="Normal 12 17 3" xfId="2681" xr:uid="{00000000-0005-0000-0000-0000D9090000}"/>
    <cellStyle name="Normal 12 17 4" xfId="2682" xr:uid="{00000000-0005-0000-0000-0000DA090000}"/>
    <cellStyle name="Normal 12 17 5" xfId="2683" xr:uid="{00000000-0005-0000-0000-0000DB090000}"/>
    <cellStyle name="Normal 12 17 6" xfId="2684" xr:uid="{00000000-0005-0000-0000-0000DC090000}"/>
    <cellStyle name="Normal 12 17 7" xfId="2685" xr:uid="{00000000-0005-0000-0000-0000DD090000}"/>
    <cellStyle name="Normal 12 17 8" xfId="2686" xr:uid="{00000000-0005-0000-0000-0000DE090000}"/>
    <cellStyle name="Normal 12 17 9" xfId="2687" xr:uid="{00000000-0005-0000-0000-0000DF090000}"/>
    <cellStyle name="Normal 12 170" xfId="2688" xr:uid="{00000000-0005-0000-0000-0000E0090000}"/>
    <cellStyle name="Normal 12 171" xfId="2689" xr:uid="{00000000-0005-0000-0000-0000E1090000}"/>
    <cellStyle name="Normal 12 172" xfId="2690" xr:uid="{00000000-0005-0000-0000-0000E2090000}"/>
    <cellStyle name="Normal 12 173" xfId="2691" xr:uid="{00000000-0005-0000-0000-0000E3090000}"/>
    <cellStyle name="Normal 12 174" xfId="2692" xr:uid="{00000000-0005-0000-0000-0000E4090000}"/>
    <cellStyle name="Normal 12 175" xfId="2693" xr:uid="{00000000-0005-0000-0000-0000E5090000}"/>
    <cellStyle name="Normal 12 176" xfId="2694" xr:uid="{00000000-0005-0000-0000-0000E6090000}"/>
    <cellStyle name="Normal 12 177" xfId="2695" xr:uid="{00000000-0005-0000-0000-0000E7090000}"/>
    <cellStyle name="Normal 12 178" xfId="2696" xr:uid="{00000000-0005-0000-0000-0000E8090000}"/>
    <cellStyle name="Normal 12 179" xfId="2697" xr:uid="{00000000-0005-0000-0000-0000E9090000}"/>
    <cellStyle name="Normal 12 18" xfId="2698" xr:uid="{00000000-0005-0000-0000-0000EA090000}"/>
    <cellStyle name="Normal 12 180" xfId="2699" xr:uid="{00000000-0005-0000-0000-0000EB090000}"/>
    <cellStyle name="Normal 12 181" xfId="2700" xr:uid="{00000000-0005-0000-0000-0000EC090000}"/>
    <cellStyle name="Normal 12 182" xfId="2701" xr:uid="{00000000-0005-0000-0000-0000ED090000}"/>
    <cellStyle name="Normal 12 183" xfId="2702" xr:uid="{00000000-0005-0000-0000-0000EE090000}"/>
    <cellStyle name="Normal 12 184" xfId="2703" xr:uid="{00000000-0005-0000-0000-0000EF090000}"/>
    <cellStyle name="Normal 12 185" xfId="2704" xr:uid="{00000000-0005-0000-0000-0000F0090000}"/>
    <cellStyle name="Normal 12 186" xfId="2705" xr:uid="{00000000-0005-0000-0000-0000F1090000}"/>
    <cellStyle name="Normal 12 187" xfId="2706" xr:uid="{00000000-0005-0000-0000-0000F2090000}"/>
    <cellStyle name="Normal 12 188" xfId="2707" xr:uid="{00000000-0005-0000-0000-0000F3090000}"/>
    <cellStyle name="Normal 12 189" xfId="2708" xr:uid="{00000000-0005-0000-0000-0000F4090000}"/>
    <cellStyle name="Normal 12 19" xfId="2709" xr:uid="{00000000-0005-0000-0000-0000F5090000}"/>
    <cellStyle name="Normal 12 190" xfId="2710" xr:uid="{00000000-0005-0000-0000-0000F6090000}"/>
    <cellStyle name="Normal 12 191" xfId="2711" xr:uid="{00000000-0005-0000-0000-0000F7090000}"/>
    <cellStyle name="Normal 12 192" xfId="2712" xr:uid="{00000000-0005-0000-0000-0000F8090000}"/>
    <cellStyle name="Normal 12 193" xfId="2713" xr:uid="{00000000-0005-0000-0000-0000F9090000}"/>
    <cellStyle name="Normal 12 194" xfId="2714" xr:uid="{00000000-0005-0000-0000-0000FA090000}"/>
    <cellStyle name="Normal 12 195" xfId="2715" xr:uid="{00000000-0005-0000-0000-0000FB090000}"/>
    <cellStyle name="Normal 12 196" xfId="2716" xr:uid="{00000000-0005-0000-0000-0000FC090000}"/>
    <cellStyle name="Normal 12 197" xfId="2717" xr:uid="{00000000-0005-0000-0000-0000FD090000}"/>
    <cellStyle name="Normal 12 198" xfId="2718" xr:uid="{00000000-0005-0000-0000-0000FE090000}"/>
    <cellStyle name="Normal 12 199" xfId="2719" xr:uid="{00000000-0005-0000-0000-0000FF090000}"/>
    <cellStyle name="Normal 12 2" xfId="2521" xr:uid="{00000000-0005-0000-0000-0000000A0000}"/>
    <cellStyle name="Normal 12 2 10" xfId="2720" xr:uid="{00000000-0005-0000-0000-0000010A0000}"/>
    <cellStyle name="Normal 12 2 11" xfId="2721" xr:uid="{00000000-0005-0000-0000-0000020A0000}"/>
    <cellStyle name="Normal 12 2 12" xfId="2722" xr:uid="{00000000-0005-0000-0000-0000030A0000}"/>
    <cellStyle name="Normal 12 2 13" xfId="2723" xr:uid="{00000000-0005-0000-0000-0000040A0000}"/>
    <cellStyle name="Normal 12 2 14" xfId="2724" xr:uid="{00000000-0005-0000-0000-0000050A0000}"/>
    <cellStyle name="Normal 12 2 15" xfId="2725" xr:uid="{00000000-0005-0000-0000-0000060A0000}"/>
    <cellStyle name="Normal 12 2 16" xfId="2726" xr:uid="{00000000-0005-0000-0000-0000070A0000}"/>
    <cellStyle name="Normal 12 2 17" xfId="2727" xr:uid="{00000000-0005-0000-0000-0000080A0000}"/>
    <cellStyle name="Normal 12 2 18" xfId="2728" xr:uid="{00000000-0005-0000-0000-0000090A0000}"/>
    <cellStyle name="Normal 12 2 19" xfId="2729" xr:uid="{00000000-0005-0000-0000-00000A0A0000}"/>
    <cellStyle name="Normal 12 2 2" xfId="2730" xr:uid="{00000000-0005-0000-0000-00000B0A0000}"/>
    <cellStyle name="Normal 12 2 2 2" xfId="2731" xr:uid="{00000000-0005-0000-0000-00000C0A0000}"/>
    <cellStyle name="Normal 12 2 20" xfId="2732" xr:uid="{00000000-0005-0000-0000-00000D0A0000}"/>
    <cellStyle name="Normal 12 2 21" xfId="2733" xr:uid="{00000000-0005-0000-0000-00000E0A0000}"/>
    <cellStyle name="Normal 12 2 22" xfId="2734" xr:uid="{00000000-0005-0000-0000-00000F0A0000}"/>
    <cellStyle name="Normal 12 2 23" xfId="2735" xr:uid="{00000000-0005-0000-0000-0000100A0000}"/>
    <cellStyle name="Normal 12 2 3" xfId="2736" xr:uid="{00000000-0005-0000-0000-0000110A0000}"/>
    <cellStyle name="Normal 12 2 4" xfId="2737" xr:uid="{00000000-0005-0000-0000-0000120A0000}"/>
    <cellStyle name="Normal 12 2 5" xfId="2738" xr:uid="{00000000-0005-0000-0000-0000130A0000}"/>
    <cellStyle name="Normal 12 2 6" xfId="2739" xr:uid="{00000000-0005-0000-0000-0000140A0000}"/>
    <cellStyle name="Normal 12 2 7" xfId="2740" xr:uid="{00000000-0005-0000-0000-0000150A0000}"/>
    <cellStyle name="Normal 12 2 8" xfId="2741" xr:uid="{00000000-0005-0000-0000-0000160A0000}"/>
    <cellStyle name="Normal 12 2 9" xfId="2742" xr:uid="{00000000-0005-0000-0000-0000170A0000}"/>
    <cellStyle name="Normal 12 20" xfId="2743" xr:uid="{00000000-0005-0000-0000-0000180A0000}"/>
    <cellStyle name="Normal 12 200" xfId="2744" xr:uid="{00000000-0005-0000-0000-0000190A0000}"/>
    <cellStyle name="Normal 12 201" xfId="2745" xr:uid="{00000000-0005-0000-0000-00001A0A0000}"/>
    <cellStyle name="Normal 12 202" xfId="2746" xr:uid="{00000000-0005-0000-0000-00001B0A0000}"/>
    <cellStyle name="Normal 12 203" xfId="2747" xr:uid="{00000000-0005-0000-0000-00001C0A0000}"/>
    <cellStyle name="Normal 12 204" xfId="2748" xr:uid="{00000000-0005-0000-0000-00001D0A0000}"/>
    <cellStyle name="Normal 12 205" xfId="2749" xr:uid="{00000000-0005-0000-0000-00001E0A0000}"/>
    <cellStyle name="Normal 12 206" xfId="2750" xr:uid="{00000000-0005-0000-0000-00001F0A0000}"/>
    <cellStyle name="Normal 12 206 2" xfId="2751" xr:uid="{00000000-0005-0000-0000-0000200A0000}"/>
    <cellStyle name="Normal 12 207" xfId="2752" xr:uid="{00000000-0005-0000-0000-0000210A0000}"/>
    <cellStyle name="Normal 12 208" xfId="2753" xr:uid="{00000000-0005-0000-0000-0000220A0000}"/>
    <cellStyle name="Normal 12 209" xfId="2754" xr:uid="{00000000-0005-0000-0000-0000230A0000}"/>
    <cellStyle name="Normal 12 21" xfId="2755" xr:uid="{00000000-0005-0000-0000-0000240A0000}"/>
    <cellStyle name="Normal 12 210" xfId="2756" xr:uid="{00000000-0005-0000-0000-0000250A0000}"/>
    <cellStyle name="Normal 12 211" xfId="2757" xr:uid="{00000000-0005-0000-0000-0000260A0000}"/>
    <cellStyle name="Normal 12 212" xfId="2758" xr:uid="{00000000-0005-0000-0000-0000270A0000}"/>
    <cellStyle name="Normal 12 213" xfId="2759" xr:uid="{00000000-0005-0000-0000-0000280A0000}"/>
    <cellStyle name="Normal 12 214" xfId="2760" xr:uid="{00000000-0005-0000-0000-0000290A0000}"/>
    <cellStyle name="Normal 12 22" xfId="2761" xr:uid="{00000000-0005-0000-0000-00002A0A0000}"/>
    <cellStyle name="Normal 12 23" xfId="2762" xr:uid="{00000000-0005-0000-0000-00002B0A0000}"/>
    <cellStyle name="Normal 12 24" xfId="2763" xr:uid="{00000000-0005-0000-0000-00002C0A0000}"/>
    <cellStyle name="Normal 12 25" xfId="2764" xr:uid="{00000000-0005-0000-0000-00002D0A0000}"/>
    <cellStyle name="Normal 12 26" xfId="2765" xr:uid="{00000000-0005-0000-0000-00002E0A0000}"/>
    <cellStyle name="Normal 12 27" xfId="2766" xr:uid="{00000000-0005-0000-0000-00002F0A0000}"/>
    <cellStyle name="Normal 12 28" xfId="2767" xr:uid="{00000000-0005-0000-0000-0000300A0000}"/>
    <cellStyle name="Normal 12 29" xfId="2768" xr:uid="{00000000-0005-0000-0000-0000310A0000}"/>
    <cellStyle name="Normal 12 3" xfId="2769" xr:uid="{00000000-0005-0000-0000-0000320A0000}"/>
    <cellStyle name="Normal 12 3 10" xfId="2770" xr:uid="{00000000-0005-0000-0000-0000330A0000}"/>
    <cellStyle name="Normal 12 3 11" xfId="2771" xr:uid="{00000000-0005-0000-0000-0000340A0000}"/>
    <cellStyle name="Normal 12 3 12" xfId="2772" xr:uid="{00000000-0005-0000-0000-0000350A0000}"/>
    <cellStyle name="Normal 12 3 13" xfId="2773" xr:uid="{00000000-0005-0000-0000-0000360A0000}"/>
    <cellStyle name="Normal 12 3 14" xfId="2774" xr:uid="{00000000-0005-0000-0000-0000370A0000}"/>
    <cellStyle name="Normal 12 3 15" xfId="2775" xr:uid="{00000000-0005-0000-0000-0000380A0000}"/>
    <cellStyle name="Normal 12 3 16" xfId="2776" xr:uid="{00000000-0005-0000-0000-0000390A0000}"/>
    <cellStyle name="Normal 12 3 17" xfId="2777" xr:uid="{00000000-0005-0000-0000-00003A0A0000}"/>
    <cellStyle name="Normal 12 3 18" xfId="2778" xr:uid="{00000000-0005-0000-0000-00003B0A0000}"/>
    <cellStyle name="Normal 12 3 19" xfId="2779" xr:uid="{00000000-0005-0000-0000-00003C0A0000}"/>
    <cellStyle name="Normal 12 3 2" xfId="2780" xr:uid="{00000000-0005-0000-0000-00003D0A0000}"/>
    <cellStyle name="Normal 12 3 20" xfId="2781" xr:uid="{00000000-0005-0000-0000-00003E0A0000}"/>
    <cellStyle name="Normal 12 3 21" xfId="2782" xr:uid="{00000000-0005-0000-0000-00003F0A0000}"/>
    <cellStyle name="Normal 12 3 22" xfId="2783" xr:uid="{00000000-0005-0000-0000-0000400A0000}"/>
    <cellStyle name="Normal 12 3 23" xfId="2784" xr:uid="{00000000-0005-0000-0000-0000410A0000}"/>
    <cellStyle name="Normal 12 3 24" xfId="2785" xr:uid="{00000000-0005-0000-0000-0000420A0000}"/>
    <cellStyle name="Normal 12 3 25" xfId="2786" xr:uid="{00000000-0005-0000-0000-0000430A0000}"/>
    <cellStyle name="Normal 12 3 3" xfId="2787" xr:uid="{00000000-0005-0000-0000-0000440A0000}"/>
    <cellStyle name="Normal 12 3 4" xfId="2788" xr:uid="{00000000-0005-0000-0000-0000450A0000}"/>
    <cellStyle name="Normal 12 3 5" xfId="2789" xr:uid="{00000000-0005-0000-0000-0000460A0000}"/>
    <cellStyle name="Normal 12 3 6" xfId="2790" xr:uid="{00000000-0005-0000-0000-0000470A0000}"/>
    <cellStyle name="Normal 12 3 7" xfId="2791" xr:uid="{00000000-0005-0000-0000-0000480A0000}"/>
    <cellStyle name="Normal 12 3 8" xfId="2792" xr:uid="{00000000-0005-0000-0000-0000490A0000}"/>
    <cellStyle name="Normal 12 3 9" xfId="2793" xr:uid="{00000000-0005-0000-0000-00004A0A0000}"/>
    <cellStyle name="Normal 12 30" xfId="2794" xr:uid="{00000000-0005-0000-0000-00004B0A0000}"/>
    <cellStyle name="Normal 12 31" xfId="2795" xr:uid="{00000000-0005-0000-0000-00004C0A0000}"/>
    <cellStyle name="Normal 12 32" xfId="2796" xr:uid="{00000000-0005-0000-0000-00004D0A0000}"/>
    <cellStyle name="Normal 12 33" xfId="2797" xr:uid="{00000000-0005-0000-0000-00004E0A0000}"/>
    <cellStyle name="Normal 12 34" xfId="2798" xr:uid="{00000000-0005-0000-0000-00004F0A0000}"/>
    <cellStyle name="Normal 12 35" xfId="2799" xr:uid="{00000000-0005-0000-0000-0000500A0000}"/>
    <cellStyle name="Normal 12 36" xfId="2800" xr:uid="{00000000-0005-0000-0000-0000510A0000}"/>
    <cellStyle name="Normal 12 37" xfId="2801" xr:uid="{00000000-0005-0000-0000-0000520A0000}"/>
    <cellStyle name="Normal 12 38" xfId="2802" xr:uid="{00000000-0005-0000-0000-0000530A0000}"/>
    <cellStyle name="Normal 12 39" xfId="2803" xr:uid="{00000000-0005-0000-0000-0000540A0000}"/>
    <cellStyle name="Normal 12 4" xfId="2804" xr:uid="{00000000-0005-0000-0000-0000550A0000}"/>
    <cellStyle name="Normal 12 4 10" xfId="2805" xr:uid="{00000000-0005-0000-0000-0000560A0000}"/>
    <cellStyle name="Normal 12 4 11" xfId="2806" xr:uid="{00000000-0005-0000-0000-0000570A0000}"/>
    <cellStyle name="Normal 12 4 2" xfId="2807" xr:uid="{00000000-0005-0000-0000-0000580A0000}"/>
    <cellStyle name="Normal 12 4 2 2" xfId="2808" xr:uid="{00000000-0005-0000-0000-0000590A0000}"/>
    <cellStyle name="Normal 12 4 3" xfId="2809" xr:uid="{00000000-0005-0000-0000-00005A0A0000}"/>
    <cellStyle name="Normal 12 4 4" xfId="2810" xr:uid="{00000000-0005-0000-0000-00005B0A0000}"/>
    <cellStyle name="Normal 12 4 5" xfId="2811" xr:uid="{00000000-0005-0000-0000-00005C0A0000}"/>
    <cellStyle name="Normal 12 4 6" xfId="2812" xr:uid="{00000000-0005-0000-0000-00005D0A0000}"/>
    <cellStyle name="Normal 12 4 7" xfId="2813" xr:uid="{00000000-0005-0000-0000-00005E0A0000}"/>
    <cellStyle name="Normal 12 4 8" xfId="2814" xr:uid="{00000000-0005-0000-0000-00005F0A0000}"/>
    <cellStyle name="Normal 12 4 9" xfId="2815" xr:uid="{00000000-0005-0000-0000-0000600A0000}"/>
    <cellStyle name="Normal 12 40" xfId="2816" xr:uid="{00000000-0005-0000-0000-0000610A0000}"/>
    <cellStyle name="Normal 12 41" xfId="2817" xr:uid="{00000000-0005-0000-0000-0000620A0000}"/>
    <cellStyle name="Normal 12 42" xfId="2818" xr:uid="{00000000-0005-0000-0000-0000630A0000}"/>
    <cellStyle name="Normal 12 43" xfId="2819" xr:uid="{00000000-0005-0000-0000-0000640A0000}"/>
    <cellStyle name="Normal 12 44" xfId="2820" xr:uid="{00000000-0005-0000-0000-0000650A0000}"/>
    <cellStyle name="Normal 12 45" xfId="2821" xr:uid="{00000000-0005-0000-0000-0000660A0000}"/>
    <cellStyle name="Normal 12 46" xfId="2822" xr:uid="{00000000-0005-0000-0000-0000670A0000}"/>
    <cellStyle name="Normal 12 47" xfId="2823" xr:uid="{00000000-0005-0000-0000-0000680A0000}"/>
    <cellStyle name="Normal 12 48" xfId="2824" xr:uid="{00000000-0005-0000-0000-0000690A0000}"/>
    <cellStyle name="Normal 12 49" xfId="2825" xr:uid="{00000000-0005-0000-0000-00006A0A0000}"/>
    <cellStyle name="Normal 12 5" xfId="2826" xr:uid="{00000000-0005-0000-0000-00006B0A0000}"/>
    <cellStyle name="Normal 12 5 10" xfId="2827" xr:uid="{00000000-0005-0000-0000-00006C0A0000}"/>
    <cellStyle name="Normal 12 5 11" xfId="2828" xr:uid="{00000000-0005-0000-0000-00006D0A0000}"/>
    <cellStyle name="Normal 12 5 2" xfId="2829" xr:uid="{00000000-0005-0000-0000-00006E0A0000}"/>
    <cellStyle name="Normal 12 5 2 2" xfId="2830" xr:uid="{00000000-0005-0000-0000-00006F0A0000}"/>
    <cellStyle name="Normal 12 5 3" xfId="2831" xr:uid="{00000000-0005-0000-0000-0000700A0000}"/>
    <cellStyle name="Normal 12 5 4" xfId="2832" xr:uid="{00000000-0005-0000-0000-0000710A0000}"/>
    <cellStyle name="Normal 12 5 5" xfId="2833" xr:uid="{00000000-0005-0000-0000-0000720A0000}"/>
    <cellStyle name="Normal 12 5 6" xfId="2834" xr:uid="{00000000-0005-0000-0000-0000730A0000}"/>
    <cellStyle name="Normal 12 5 7" xfId="2835" xr:uid="{00000000-0005-0000-0000-0000740A0000}"/>
    <cellStyle name="Normal 12 5 8" xfId="2836" xr:uid="{00000000-0005-0000-0000-0000750A0000}"/>
    <cellStyle name="Normal 12 5 9" xfId="2837" xr:uid="{00000000-0005-0000-0000-0000760A0000}"/>
    <cellStyle name="Normal 12 50" xfId="2838" xr:uid="{00000000-0005-0000-0000-0000770A0000}"/>
    <cellStyle name="Normal 12 51" xfId="2839" xr:uid="{00000000-0005-0000-0000-0000780A0000}"/>
    <cellStyle name="Normal 12 52" xfId="2840" xr:uid="{00000000-0005-0000-0000-0000790A0000}"/>
    <cellStyle name="Normal 12 53" xfId="2841" xr:uid="{00000000-0005-0000-0000-00007A0A0000}"/>
    <cellStyle name="Normal 12 54" xfId="2842" xr:uid="{00000000-0005-0000-0000-00007B0A0000}"/>
    <cellStyle name="Normal 12 55" xfId="2843" xr:uid="{00000000-0005-0000-0000-00007C0A0000}"/>
    <cellStyle name="Normal 12 56" xfId="2844" xr:uid="{00000000-0005-0000-0000-00007D0A0000}"/>
    <cellStyle name="Normal 12 57" xfId="2845" xr:uid="{00000000-0005-0000-0000-00007E0A0000}"/>
    <cellStyle name="Normal 12 58" xfId="2846" xr:uid="{00000000-0005-0000-0000-00007F0A0000}"/>
    <cellStyle name="Normal 12 59" xfId="2847" xr:uid="{00000000-0005-0000-0000-0000800A0000}"/>
    <cellStyle name="Normal 12 6" xfId="2848" xr:uid="{00000000-0005-0000-0000-0000810A0000}"/>
    <cellStyle name="Normal 12 6 10" xfId="2849" xr:uid="{00000000-0005-0000-0000-0000820A0000}"/>
    <cellStyle name="Normal 12 6 11" xfId="2850" xr:uid="{00000000-0005-0000-0000-0000830A0000}"/>
    <cellStyle name="Normal 12 6 2" xfId="2851" xr:uid="{00000000-0005-0000-0000-0000840A0000}"/>
    <cellStyle name="Normal 12 6 2 2" xfId="2852" xr:uid="{00000000-0005-0000-0000-0000850A0000}"/>
    <cellStyle name="Normal 12 6 3" xfId="2853" xr:uid="{00000000-0005-0000-0000-0000860A0000}"/>
    <cellStyle name="Normal 12 6 4" xfId="2854" xr:uid="{00000000-0005-0000-0000-0000870A0000}"/>
    <cellStyle name="Normal 12 6 5" xfId="2855" xr:uid="{00000000-0005-0000-0000-0000880A0000}"/>
    <cellStyle name="Normal 12 6 6" xfId="2856" xr:uid="{00000000-0005-0000-0000-0000890A0000}"/>
    <cellStyle name="Normal 12 6 7" xfId="2857" xr:uid="{00000000-0005-0000-0000-00008A0A0000}"/>
    <cellStyle name="Normal 12 6 8" xfId="2858" xr:uid="{00000000-0005-0000-0000-00008B0A0000}"/>
    <cellStyle name="Normal 12 6 9" xfId="2859" xr:uid="{00000000-0005-0000-0000-00008C0A0000}"/>
    <cellStyle name="Normal 12 60" xfId="2860" xr:uid="{00000000-0005-0000-0000-00008D0A0000}"/>
    <cellStyle name="Normal 12 61" xfId="2861" xr:uid="{00000000-0005-0000-0000-00008E0A0000}"/>
    <cellStyle name="Normal 12 62" xfId="2862" xr:uid="{00000000-0005-0000-0000-00008F0A0000}"/>
    <cellStyle name="Normal 12 63" xfId="2863" xr:uid="{00000000-0005-0000-0000-0000900A0000}"/>
    <cellStyle name="Normal 12 64" xfId="2864" xr:uid="{00000000-0005-0000-0000-0000910A0000}"/>
    <cellStyle name="Normal 12 65" xfId="2865" xr:uid="{00000000-0005-0000-0000-0000920A0000}"/>
    <cellStyle name="Normal 12 66" xfId="2866" xr:uid="{00000000-0005-0000-0000-0000930A0000}"/>
    <cellStyle name="Normal 12 67" xfId="2867" xr:uid="{00000000-0005-0000-0000-0000940A0000}"/>
    <cellStyle name="Normal 12 68" xfId="2868" xr:uid="{00000000-0005-0000-0000-0000950A0000}"/>
    <cellStyle name="Normal 12 69" xfId="2869" xr:uid="{00000000-0005-0000-0000-0000960A0000}"/>
    <cellStyle name="Normal 12 7" xfId="2870" xr:uid="{00000000-0005-0000-0000-0000970A0000}"/>
    <cellStyle name="Normal 12 7 10" xfId="2871" xr:uid="{00000000-0005-0000-0000-0000980A0000}"/>
    <cellStyle name="Normal 12 7 11" xfId="2872" xr:uid="{00000000-0005-0000-0000-0000990A0000}"/>
    <cellStyle name="Normal 12 7 2" xfId="2873" xr:uid="{00000000-0005-0000-0000-00009A0A0000}"/>
    <cellStyle name="Normal 12 7 2 2" xfId="2874" xr:uid="{00000000-0005-0000-0000-00009B0A0000}"/>
    <cellStyle name="Normal 12 7 3" xfId="2875" xr:uid="{00000000-0005-0000-0000-00009C0A0000}"/>
    <cellStyle name="Normal 12 7 4" xfId="2876" xr:uid="{00000000-0005-0000-0000-00009D0A0000}"/>
    <cellStyle name="Normal 12 7 5" xfId="2877" xr:uid="{00000000-0005-0000-0000-00009E0A0000}"/>
    <cellStyle name="Normal 12 7 6" xfId="2878" xr:uid="{00000000-0005-0000-0000-00009F0A0000}"/>
    <cellStyle name="Normal 12 7 7" xfId="2879" xr:uid="{00000000-0005-0000-0000-0000A00A0000}"/>
    <cellStyle name="Normal 12 7 8" xfId="2880" xr:uid="{00000000-0005-0000-0000-0000A10A0000}"/>
    <cellStyle name="Normal 12 7 9" xfId="2881" xr:uid="{00000000-0005-0000-0000-0000A20A0000}"/>
    <cellStyle name="Normal 12 70" xfId="2882" xr:uid="{00000000-0005-0000-0000-0000A30A0000}"/>
    <cellStyle name="Normal 12 71" xfId="2883" xr:uid="{00000000-0005-0000-0000-0000A40A0000}"/>
    <cellStyle name="Normal 12 72" xfId="2884" xr:uid="{00000000-0005-0000-0000-0000A50A0000}"/>
    <cellStyle name="Normal 12 73" xfId="2885" xr:uid="{00000000-0005-0000-0000-0000A60A0000}"/>
    <cellStyle name="Normal 12 74" xfId="2886" xr:uid="{00000000-0005-0000-0000-0000A70A0000}"/>
    <cellStyle name="Normal 12 75" xfId="2887" xr:uid="{00000000-0005-0000-0000-0000A80A0000}"/>
    <cellStyle name="Normal 12 76" xfId="2888" xr:uid="{00000000-0005-0000-0000-0000A90A0000}"/>
    <cellStyle name="Normal 12 77" xfId="2889" xr:uid="{00000000-0005-0000-0000-0000AA0A0000}"/>
    <cellStyle name="Normal 12 78" xfId="2890" xr:uid="{00000000-0005-0000-0000-0000AB0A0000}"/>
    <cellStyle name="Normal 12 79" xfId="2891" xr:uid="{00000000-0005-0000-0000-0000AC0A0000}"/>
    <cellStyle name="Normal 12 8" xfId="2892" xr:uid="{00000000-0005-0000-0000-0000AD0A0000}"/>
    <cellStyle name="Normal 12 8 10" xfId="2893" xr:uid="{00000000-0005-0000-0000-0000AE0A0000}"/>
    <cellStyle name="Normal 12 8 11" xfId="2894" xr:uid="{00000000-0005-0000-0000-0000AF0A0000}"/>
    <cellStyle name="Normal 12 8 2" xfId="2895" xr:uid="{00000000-0005-0000-0000-0000B00A0000}"/>
    <cellStyle name="Normal 12 8 2 2" xfId="2896" xr:uid="{00000000-0005-0000-0000-0000B10A0000}"/>
    <cellStyle name="Normal 12 8 3" xfId="2897" xr:uid="{00000000-0005-0000-0000-0000B20A0000}"/>
    <cellStyle name="Normal 12 8 4" xfId="2898" xr:uid="{00000000-0005-0000-0000-0000B30A0000}"/>
    <cellStyle name="Normal 12 8 5" xfId="2899" xr:uid="{00000000-0005-0000-0000-0000B40A0000}"/>
    <cellStyle name="Normal 12 8 6" xfId="2900" xr:uid="{00000000-0005-0000-0000-0000B50A0000}"/>
    <cellStyle name="Normal 12 8 7" xfId="2901" xr:uid="{00000000-0005-0000-0000-0000B60A0000}"/>
    <cellStyle name="Normal 12 8 8" xfId="2902" xr:uid="{00000000-0005-0000-0000-0000B70A0000}"/>
    <cellStyle name="Normal 12 8 9" xfId="2903" xr:uid="{00000000-0005-0000-0000-0000B80A0000}"/>
    <cellStyle name="Normal 12 80" xfId="2904" xr:uid="{00000000-0005-0000-0000-0000B90A0000}"/>
    <cellStyle name="Normal 12 81" xfId="2905" xr:uid="{00000000-0005-0000-0000-0000BA0A0000}"/>
    <cellStyle name="Normal 12 82" xfId="2906" xr:uid="{00000000-0005-0000-0000-0000BB0A0000}"/>
    <cellStyle name="Normal 12 83" xfId="2907" xr:uid="{00000000-0005-0000-0000-0000BC0A0000}"/>
    <cellStyle name="Normal 12 84" xfId="2908" xr:uid="{00000000-0005-0000-0000-0000BD0A0000}"/>
    <cellStyle name="Normal 12 85" xfId="2909" xr:uid="{00000000-0005-0000-0000-0000BE0A0000}"/>
    <cellStyle name="Normal 12 86" xfId="2910" xr:uid="{00000000-0005-0000-0000-0000BF0A0000}"/>
    <cellStyle name="Normal 12 87" xfId="2911" xr:uid="{00000000-0005-0000-0000-0000C00A0000}"/>
    <cellStyle name="Normal 12 88" xfId="2912" xr:uid="{00000000-0005-0000-0000-0000C10A0000}"/>
    <cellStyle name="Normal 12 89" xfId="2913" xr:uid="{00000000-0005-0000-0000-0000C20A0000}"/>
    <cellStyle name="Normal 12 9" xfId="2914" xr:uid="{00000000-0005-0000-0000-0000C30A0000}"/>
    <cellStyle name="Normal 12 9 10" xfId="2915" xr:uid="{00000000-0005-0000-0000-0000C40A0000}"/>
    <cellStyle name="Normal 12 9 11" xfId="2916" xr:uid="{00000000-0005-0000-0000-0000C50A0000}"/>
    <cellStyle name="Normal 12 9 2" xfId="2917" xr:uid="{00000000-0005-0000-0000-0000C60A0000}"/>
    <cellStyle name="Normal 12 9 2 2" xfId="2918" xr:uid="{00000000-0005-0000-0000-0000C70A0000}"/>
    <cellStyle name="Normal 12 9 3" xfId="2919" xr:uid="{00000000-0005-0000-0000-0000C80A0000}"/>
    <cellStyle name="Normal 12 9 4" xfId="2920" xr:uid="{00000000-0005-0000-0000-0000C90A0000}"/>
    <cellStyle name="Normal 12 9 5" xfId="2921" xr:uid="{00000000-0005-0000-0000-0000CA0A0000}"/>
    <cellStyle name="Normal 12 9 6" xfId="2922" xr:uid="{00000000-0005-0000-0000-0000CB0A0000}"/>
    <cellStyle name="Normal 12 9 7" xfId="2923" xr:uid="{00000000-0005-0000-0000-0000CC0A0000}"/>
    <cellStyle name="Normal 12 9 8" xfId="2924" xr:uid="{00000000-0005-0000-0000-0000CD0A0000}"/>
    <cellStyle name="Normal 12 9 9" xfId="2925" xr:uid="{00000000-0005-0000-0000-0000CE0A0000}"/>
    <cellStyle name="Normal 12 90" xfId="2926" xr:uid="{00000000-0005-0000-0000-0000CF0A0000}"/>
    <cellStyle name="Normal 12 91" xfId="2927" xr:uid="{00000000-0005-0000-0000-0000D00A0000}"/>
    <cellStyle name="Normal 12 92" xfId="2928" xr:uid="{00000000-0005-0000-0000-0000D10A0000}"/>
    <cellStyle name="Normal 12 93" xfId="2929" xr:uid="{00000000-0005-0000-0000-0000D20A0000}"/>
    <cellStyle name="Normal 12 94" xfId="2930" xr:uid="{00000000-0005-0000-0000-0000D30A0000}"/>
    <cellStyle name="Normal 12 95" xfId="2931" xr:uid="{00000000-0005-0000-0000-0000D40A0000}"/>
    <cellStyle name="Normal 12 96" xfId="2932" xr:uid="{00000000-0005-0000-0000-0000D50A0000}"/>
    <cellStyle name="Normal 12 97" xfId="2933" xr:uid="{00000000-0005-0000-0000-0000D60A0000}"/>
    <cellStyle name="Normal 12 98" xfId="2934" xr:uid="{00000000-0005-0000-0000-0000D70A0000}"/>
    <cellStyle name="Normal 12 99" xfId="2935" xr:uid="{00000000-0005-0000-0000-0000D80A0000}"/>
    <cellStyle name="Normal 120" xfId="2936" xr:uid="{00000000-0005-0000-0000-0000D90A0000}"/>
    <cellStyle name="Normal 121" xfId="2937" xr:uid="{00000000-0005-0000-0000-0000DA0A0000}"/>
    <cellStyle name="Normal 122" xfId="2938" xr:uid="{00000000-0005-0000-0000-0000DB0A0000}"/>
    <cellStyle name="Normal 123" xfId="2939" xr:uid="{00000000-0005-0000-0000-0000DC0A0000}"/>
    <cellStyle name="Normal 124" xfId="2940" xr:uid="{00000000-0005-0000-0000-0000DD0A0000}"/>
    <cellStyle name="Normal 125" xfId="2941" xr:uid="{00000000-0005-0000-0000-0000DE0A0000}"/>
    <cellStyle name="Normal 126" xfId="2942" xr:uid="{00000000-0005-0000-0000-0000DF0A0000}"/>
    <cellStyle name="Normal 128" xfId="2943" xr:uid="{00000000-0005-0000-0000-0000E00A0000}"/>
    <cellStyle name="Normal 129" xfId="2944" xr:uid="{00000000-0005-0000-0000-0000E10A0000}"/>
    <cellStyle name="Normal 13" xfId="362" xr:uid="{00000000-0005-0000-0000-0000E20A0000}"/>
    <cellStyle name="Normal 13 10" xfId="2946" xr:uid="{00000000-0005-0000-0000-0000E30A0000}"/>
    <cellStyle name="Normal 13 11" xfId="2947" xr:uid="{00000000-0005-0000-0000-0000E40A0000}"/>
    <cellStyle name="Normal 13 12" xfId="2948" xr:uid="{00000000-0005-0000-0000-0000E50A0000}"/>
    <cellStyle name="Normal 13 13" xfId="2949" xr:uid="{00000000-0005-0000-0000-0000E60A0000}"/>
    <cellStyle name="Normal 13 14" xfId="2950" xr:uid="{00000000-0005-0000-0000-0000E70A0000}"/>
    <cellStyle name="Normal 13 15" xfId="2951" xr:uid="{00000000-0005-0000-0000-0000E80A0000}"/>
    <cellStyle name="Normal 13 16" xfId="2952" xr:uid="{00000000-0005-0000-0000-0000E90A0000}"/>
    <cellStyle name="Normal 13 17" xfId="2953" xr:uid="{00000000-0005-0000-0000-0000EA0A0000}"/>
    <cellStyle name="Normal 13 18" xfId="2954" xr:uid="{00000000-0005-0000-0000-0000EB0A0000}"/>
    <cellStyle name="Normal 13 19" xfId="2955" xr:uid="{00000000-0005-0000-0000-0000EC0A0000}"/>
    <cellStyle name="Normal 13 2" xfId="2945" xr:uid="{00000000-0005-0000-0000-0000ED0A0000}"/>
    <cellStyle name="Normal 13 2 2" xfId="2956" xr:uid="{00000000-0005-0000-0000-0000EE0A0000}"/>
    <cellStyle name="Normal 13 2 3" xfId="2957" xr:uid="{00000000-0005-0000-0000-0000EF0A0000}"/>
    <cellStyle name="Normal 13 20" xfId="2958" xr:uid="{00000000-0005-0000-0000-0000F00A0000}"/>
    <cellStyle name="Normal 13 21" xfId="2959" xr:uid="{00000000-0005-0000-0000-0000F10A0000}"/>
    <cellStyle name="Normal 13 22" xfId="2960" xr:uid="{00000000-0005-0000-0000-0000F20A0000}"/>
    <cellStyle name="Normal 13 23" xfId="2961" xr:uid="{00000000-0005-0000-0000-0000F30A0000}"/>
    <cellStyle name="Normal 13 24" xfId="2962" xr:uid="{00000000-0005-0000-0000-0000F40A0000}"/>
    <cellStyle name="Normal 13 25" xfId="2963" xr:uid="{00000000-0005-0000-0000-0000F50A0000}"/>
    <cellStyle name="Normal 13 26" xfId="2964" xr:uid="{00000000-0005-0000-0000-0000F60A0000}"/>
    <cellStyle name="Normal 13 27" xfId="2965" xr:uid="{00000000-0005-0000-0000-0000F70A0000}"/>
    <cellStyle name="Normal 13 28" xfId="2966" xr:uid="{00000000-0005-0000-0000-0000F80A0000}"/>
    <cellStyle name="Normal 13 29" xfId="2967" xr:uid="{00000000-0005-0000-0000-0000F90A0000}"/>
    <cellStyle name="Normal 13 3" xfId="2968" xr:uid="{00000000-0005-0000-0000-0000FA0A0000}"/>
    <cellStyle name="Normal 13 3 2" xfId="2969" xr:uid="{00000000-0005-0000-0000-0000FB0A0000}"/>
    <cellStyle name="Normal 13 3 3" xfId="2970" xr:uid="{00000000-0005-0000-0000-0000FC0A0000}"/>
    <cellStyle name="Normal 13 30" xfId="2971" xr:uid="{00000000-0005-0000-0000-0000FD0A0000}"/>
    <cellStyle name="Normal 13 31" xfId="2972" xr:uid="{00000000-0005-0000-0000-0000FE0A0000}"/>
    <cellStyle name="Normal 13 32" xfId="2973" xr:uid="{00000000-0005-0000-0000-0000FF0A0000}"/>
    <cellStyle name="Normal 13 33" xfId="2974" xr:uid="{00000000-0005-0000-0000-0000000B0000}"/>
    <cellStyle name="Normal 13 34" xfId="2975" xr:uid="{00000000-0005-0000-0000-0000010B0000}"/>
    <cellStyle name="Normal 13 35" xfId="2976" xr:uid="{00000000-0005-0000-0000-0000020B0000}"/>
    <cellStyle name="Normal 13 4" xfId="2977" xr:uid="{00000000-0005-0000-0000-0000030B0000}"/>
    <cellStyle name="Normal 13 5" xfId="2978" xr:uid="{00000000-0005-0000-0000-0000040B0000}"/>
    <cellStyle name="Normal 13 6" xfId="2979" xr:uid="{00000000-0005-0000-0000-0000050B0000}"/>
    <cellStyle name="Normal 13 7" xfId="2980" xr:uid="{00000000-0005-0000-0000-0000060B0000}"/>
    <cellStyle name="Normal 13 8" xfId="2981" xr:uid="{00000000-0005-0000-0000-0000070B0000}"/>
    <cellStyle name="Normal 13 9" xfId="2982" xr:uid="{00000000-0005-0000-0000-0000080B0000}"/>
    <cellStyle name="Normal 131" xfId="2983" xr:uid="{00000000-0005-0000-0000-0000090B0000}"/>
    <cellStyle name="Normal 132" xfId="2984" xr:uid="{00000000-0005-0000-0000-00000A0B0000}"/>
    <cellStyle name="Normal 133" xfId="2985" xr:uid="{00000000-0005-0000-0000-00000B0B0000}"/>
    <cellStyle name="Normal 134" xfId="2986" xr:uid="{00000000-0005-0000-0000-00000C0B0000}"/>
    <cellStyle name="Normal 136" xfId="2987" xr:uid="{00000000-0005-0000-0000-00000D0B0000}"/>
    <cellStyle name="Normal 138" xfId="2988" xr:uid="{00000000-0005-0000-0000-00000E0B0000}"/>
    <cellStyle name="Normal 139" xfId="2989" xr:uid="{00000000-0005-0000-0000-00000F0B0000}"/>
    <cellStyle name="Normal 14" xfId="410" xr:uid="{00000000-0005-0000-0000-0000100B0000}"/>
    <cellStyle name="Normal 14 10" xfId="2991" xr:uid="{00000000-0005-0000-0000-0000110B0000}"/>
    <cellStyle name="Normal 14 11" xfId="2992" xr:uid="{00000000-0005-0000-0000-0000120B0000}"/>
    <cellStyle name="Normal 14 12" xfId="2993" xr:uid="{00000000-0005-0000-0000-0000130B0000}"/>
    <cellStyle name="Normal 14 13" xfId="2994" xr:uid="{00000000-0005-0000-0000-0000140B0000}"/>
    <cellStyle name="Normal 14 14" xfId="2995" xr:uid="{00000000-0005-0000-0000-0000150B0000}"/>
    <cellStyle name="Normal 14 15" xfId="2996" xr:uid="{00000000-0005-0000-0000-0000160B0000}"/>
    <cellStyle name="Normal 14 16" xfId="2997" xr:uid="{00000000-0005-0000-0000-0000170B0000}"/>
    <cellStyle name="Normal 14 17" xfId="2998" xr:uid="{00000000-0005-0000-0000-0000180B0000}"/>
    <cellStyle name="Normal 14 18" xfId="2999" xr:uid="{00000000-0005-0000-0000-0000190B0000}"/>
    <cellStyle name="Normal 14 2" xfId="2990" xr:uid="{00000000-0005-0000-0000-00001A0B0000}"/>
    <cellStyle name="Normal 14 2 10" xfId="3001" xr:uid="{00000000-0005-0000-0000-00001B0B0000}"/>
    <cellStyle name="Normal 14 2 11" xfId="3002" xr:uid="{00000000-0005-0000-0000-00001C0B0000}"/>
    <cellStyle name="Normal 14 2 12" xfId="3003" xr:uid="{00000000-0005-0000-0000-00001D0B0000}"/>
    <cellStyle name="Normal 14 2 13" xfId="3004" xr:uid="{00000000-0005-0000-0000-00001E0B0000}"/>
    <cellStyle name="Normal 14 2 14" xfId="3005" xr:uid="{00000000-0005-0000-0000-00001F0B0000}"/>
    <cellStyle name="Normal 14 2 15" xfId="3006" xr:uid="{00000000-0005-0000-0000-0000200B0000}"/>
    <cellStyle name="Normal 14 2 16" xfId="3007" xr:uid="{00000000-0005-0000-0000-0000210B0000}"/>
    <cellStyle name="Normal 14 2 17" xfId="3008" xr:uid="{00000000-0005-0000-0000-0000220B0000}"/>
    <cellStyle name="Normal 14 2 18" xfId="3009" xr:uid="{00000000-0005-0000-0000-0000230B0000}"/>
    <cellStyle name="Normal 14 2 2" xfId="3000" xr:uid="{00000000-0005-0000-0000-0000240B0000}"/>
    <cellStyle name="Normal 14 2 2 10" xfId="3011" xr:uid="{00000000-0005-0000-0000-0000250B0000}"/>
    <cellStyle name="Normal 14 2 2 11" xfId="3012" xr:uid="{00000000-0005-0000-0000-0000260B0000}"/>
    <cellStyle name="Normal 14 2 2 12" xfId="3013" xr:uid="{00000000-0005-0000-0000-0000270B0000}"/>
    <cellStyle name="Normal 14 2 2 13" xfId="3014" xr:uid="{00000000-0005-0000-0000-0000280B0000}"/>
    <cellStyle name="Normal 14 2 2 14" xfId="3015" xr:uid="{00000000-0005-0000-0000-0000290B0000}"/>
    <cellStyle name="Normal 14 2 2 15" xfId="3016" xr:uid="{00000000-0005-0000-0000-00002A0B0000}"/>
    <cellStyle name="Normal 14 2 2 16" xfId="3017" xr:uid="{00000000-0005-0000-0000-00002B0B0000}"/>
    <cellStyle name="Normal 14 2 2 17" xfId="3018" xr:uid="{00000000-0005-0000-0000-00002C0B0000}"/>
    <cellStyle name="Normal 14 2 2 2" xfId="3010" xr:uid="{00000000-0005-0000-0000-00002D0B0000}"/>
    <cellStyle name="Normal 14 2 2 2 2" xfId="3019" xr:uid="{00000000-0005-0000-0000-00002E0B0000}"/>
    <cellStyle name="Normal 14 2 2 3" xfId="3020" xr:uid="{00000000-0005-0000-0000-00002F0B0000}"/>
    <cellStyle name="Normal 14 2 2 4" xfId="3021" xr:uid="{00000000-0005-0000-0000-0000300B0000}"/>
    <cellStyle name="Normal 14 2 2 5" xfId="3022" xr:uid="{00000000-0005-0000-0000-0000310B0000}"/>
    <cellStyle name="Normal 14 2 2 6" xfId="3023" xr:uid="{00000000-0005-0000-0000-0000320B0000}"/>
    <cellStyle name="Normal 14 2 2 7" xfId="3024" xr:uid="{00000000-0005-0000-0000-0000330B0000}"/>
    <cellStyle name="Normal 14 2 2 8" xfId="3025" xr:uid="{00000000-0005-0000-0000-0000340B0000}"/>
    <cellStyle name="Normal 14 2 2 9" xfId="3026" xr:uid="{00000000-0005-0000-0000-0000350B0000}"/>
    <cellStyle name="Normal 14 2 3" xfId="3027" xr:uid="{00000000-0005-0000-0000-0000360B0000}"/>
    <cellStyle name="Normal 14 2 4" xfId="3028" xr:uid="{00000000-0005-0000-0000-0000370B0000}"/>
    <cellStyle name="Normal 14 2 5" xfId="3029" xr:uid="{00000000-0005-0000-0000-0000380B0000}"/>
    <cellStyle name="Normal 14 2 6" xfId="3030" xr:uid="{00000000-0005-0000-0000-0000390B0000}"/>
    <cellStyle name="Normal 14 2 7" xfId="3031" xr:uid="{00000000-0005-0000-0000-00003A0B0000}"/>
    <cellStyle name="Normal 14 2 8" xfId="3032" xr:uid="{00000000-0005-0000-0000-00003B0B0000}"/>
    <cellStyle name="Normal 14 2 9" xfId="3033" xr:uid="{00000000-0005-0000-0000-00003C0B0000}"/>
    <cellStyle name="Normal 14 3" xfId="3034" xr:uid="{00000000-0005-0000-0000-00003D0B0000}"/>
    <cellStyle name="Normal 14 4" xfId="3035" xr:uid="{00000000-0005-0000-0000-00003E0B0000}"/>
    <cellStyle name="Normal 14 5" xfId="3036" xr:uid="{00000000-0005-0000-0000-00003F0B0000}"/>
    <cellStyle name="Normal 14 6" xfId="3037" xr:uid="{00000000-0005-0000-0000-0000400B0000}"/>
    <cellStyle name="Normal 14 7" xfId="3038" xr:uid="{00000000-0005-0000-0000-0000410B0000}"/>
    <cellStyle name="Normal 14 8" xfId="3039" xr:uid="{00000000-0005-0000-0000-0000420B0000}"/>
    <cellStyle name="Normal 14 9" xfId="3040" xr:uid="{00000000-0005-0000-0000-0000430B0000}"/>
    <cellStyle name="Normal 140" xfId="3041" xr:uid="{00000000-0005-0000-0000-0000440B0000}"/>
    <cellStyle name="Normal 141" xfId="3042" xr:uid="{00000000-0005-0000-0000-0000450B0000}"/>
    <cellStyle name="Normal 142" xfId="3043" xr:uid="{00000000-0005-0000-0000-0000460B0000}"/>
    <cellStyle name="Normal 143" xfId="3044" xr:uid="{00000000-0005-0000-0000-0000470B0000}"/>
    <cellStyle name="Normal 144" xfId="3045" xr:uid="{00000000-0005-0000-0000-0000480B0000}"/>
    <cellStyle name="Normal 145" xfId="3046" xr:uid="{00000000-0005-0000-0000-0000490B0000}"/>
    <cellStyle name="Normal 146" xfId="3047" xr:uid="{00000000-0005-0000-0000-00004A0B0000}"/>
    <cellStyle name="Normal 147" xfId="3048" xr:uid="{00000000-0005-0000-0000-00004B0B0000}"/>
    <cellStyle name="Normal 148" xfId="3049" xr:uid="{00000000-0005-0000-0000-00004C0B0000}"/>
    <cellStyle name="Normal 149" xfId="3050" xr:uid="{00000000-0005-0000-0000-00004D0B0000}"/>
    <cellStyle name="Normal 15" xfId="458" xr:uid="{00000000-0005-0000-0000-00004E0B0000}"/>
    <cellStyle name="Normal 15 10" xfId="3052" xr:uid="{00000000-0005-0000-0000-00004F0B0000}"/>
    <cellStyle name="Normal 15 11" xfId="3053" xr:uid="{00000000-0005-0000-0000-0000500B0000}"/>
    <cellStyle name="Normal 15 12" xfId="3054" xr:uid="{00000000-0005-0000-0000-0000510B0000}"/>
    <cellStyle name="Normal 15 2" xfId="3051" xr:uid="{00000000-0005-0000-0000-0000520B0000}"/>
    <cellStyle name="Normal 15 3" xfId="3055" xr:uid="{00000000-0005-0000-0000-0000530B0000}"/>
    <cellStyle name="Normal 15 4" xfId="3056" xr:uid="{00000000-0005-0000-0000-0000540B0000}"/>
    <cellStyle name="Normal 15 5" xfId="3057" xr:uid="{00000000-0005-0000-0000-0000550B0000}"/>
    <cellStyle name="Normal 15 6" xfId="3058" xr:uid="{00000000-0005-0000-0000-0000560B0000}"/>
    <cellStyle name="Normal 15 7" xfId="3059" xr:uid="{00000000-0005-0000-0000-0000570B0000}"/>
    <cellStyle name="Normal 15 8" xfId="3060" xr:uid="{00000000-0005-0000-0000-0000580B0000}"/>
    <cellStyle name="Normal 15 9" xfId="3061" xr:uid="{00000000-0005-0000-0000-0000590B0000}"/>
    <cellStyle name="Normal 150" xfId="3062" xr:uid="{00000000-0005-0000-0000-00005A0B0000}"/>
    <cellStyle name="Normal 151" xfId="3063" xr:uid="{00000000-0005-0000-0000-00005B0B0000}"/>
    <cellStyle name="Normal 152" xfId="3064" xr:uid="{00000000-0005-0000-0000-00005C0B0000}"/>
    <cellStyle name="Normal 153" xfId="3065" xr:uid="{00000000-0005-0000-0000-00005D0B0000}"/>
    <cellStyle name="Normal 154" xfId="3066" xr:uid="{00000000-0005-0000-0000-00005E0B0000}"/>
    <cellStyle name="Normal 155" xfId="3067" xr:uid="{00000000-0005-0000-0000-00005F0B0000}"/>
    <cellStyle name="Normal 156" xfId="3068" xr:uid="{00000000-0005-0000-0000-0000600B0000}"/>
    <cellStyle name="Normal 157" xfId="3069" xr:uid="{00000000-0005-0000-0000-0000610B0000}"/>
    <cellStyle name="Normal 158" xfId="3070" xr:uid="{00000000-0005-0000-0000-0000620B0000}"/>
    <cellStyle name="Normal 159" xfId="3071" xr:uid="{00000000-0005-0000-0000-0000630B0000}"/>
    <cellStyle name="Normal 16" xfId="506" xr:uid="{00000000-0005-0000-0000-0000640B0000}"/>
    <cellStyle name="Normal 16 2" xfId="3072" xr:uid="{00000000-0005-0000-0000-0000650B0000}"/>
    <cellStyle name="Normal 160" xfId="3073" xr:uid="{00000000-0005-0000-0000-0000660B0000}"/>
    <cellStyle name="Normal 161" xfId="3074" xr:uid="{00000000-0005-0000-0000-0000670B0000}"/>
    <cellStyle name="Normal 162" xfId="3075" xr:uid="{00000000-0005-0000-0000-0000680B0000}"/>
    <cellStyle name="Normal 163" xfId="3076" xr:uid="{00000000-0005-0000-0000-0000690B0000}"/>
    <cellStyle name="Normal 164" xfId="3077" xr:uid="{00000000-0005-0000-0000-00006A0B0000}"/>
    <cellStyle name="Normal 165" xfId="3078" xr:uid="{00000000-0005-0000-0000-00006B0B0000}"/>
    <cellStyle name="Normal 166" xfId="3079" xr:uid="{00000000-0005-0000-0000-00006C0B0000}"/>
    <cellStyle name="Normal 167" xfId="3080" xr:uid="{00000000-0005-0000-0000-00006D0B0000}"/>
    <cellStyle name="Normal 168" xfId="3081" xr:uid="{00000000-0005-0000-0000-00006E0B0000}"/>
    <cellStyle name="Normal 169" xfId="3082" xr:uid="{00000000-0005-0000-0000-00006F0B0000}"/>
    <cellStyle name="Normal 17" xfId="3083" xr:uid="{00000000-0005-0000-0000-0000700B0000}"/>
    <cellStyle name="Normal 170" xfId="3084" xr:uid="{00000000-0005-0000-0000-0000710B0000}"/>
    <cellStyle name="Normal 171" xfId="3085" xr:uid="{00000000-0005-0000-0000-0000720B0000}"/>
    <cellStyle name="Normal 172" xfId="3086" xr:uid="{00000000-0005-0000-0000-0000730B0000}"/>
    <cellStyle name="Normal 173" xfId="3087" xr:uid="{00000000-0005-0000-0000-0000740B0000}"/>
    <cellStyle name="Normal 174" xfId="3088" xr:uid="{00000000-0005-0000-0000-0000750B0000}"/>
    <cellStyle name="Normal 176" xfId="3089" xr:uid="{00000000-0005-0000-0000-0000760B0000}"/>
    <cellStyle name="Normal 177" xfId="3090" xr:uid="{00000000-0005-0000-0000-0000770B0000}"/>
    <cellStyle name="Normal 178" xfId="3091" xr:uid="{00000000-0005-0000-0000-0000780B0000}"/>
    <cellStyle name="Normal 179" xfId="3092" xr:uid="{00000000-0005-0000-0000-0000790B0000}"/>
    <cellStyle name="Normal 18" xfId="3093" xr:uid="{00000000-0005-0000-0000-00007A0B0000}"/>
    <cellStyle name="Normal 18 10" xfId="3094" xr:uid="{00000000-0005-0000-0000-00007B0B0000}"/>
    <cellStyle name="Normal 18 11" xfId="3095" xr:uid="{00000000-0005-0000-0000-00007C0B0000}"/>
    <cellStyle name="Normal 18 12" xfId="3096" xr:uid="{00000000-0005-0000-0000-00007D0B0000}"/>
    <cellStyle name="Normal 18 13" xfId="3097" xr:uid="{00000000-0005-0000-0000-00007E0B0000}"/>
    <cellStyle name="Normal 18 14" xfId="3098" xr:uid="{00000000-0005-0000-0000-00007F0B0000}"/>
    <cellStyle name="Normal 18 15" xfId="3099" xr:uid="{00000000-0005-0000-0000-0000800B0000}"/>
    <cellStyle name="Normal 18 16" xfId="3100" xr:uid="{00000000-0005-0000-0000-0000810B0000}"/>
    <cellStyle name="Normal 18 17" xfId="3101" xr:uid="{00000000-0005-0000-0000-0000820B0000}"/>
    <cellStyle name="Normal 18 18" xfId="3102" xr:uid="{00000000-0005-0000-0000-0000830B0000}"/>
    <cellStyle name="Normal 18 19" xfId="3103" xr:uid="{00000000-0005-0000-0000-0000840B0000}"/>
    <cellStyle name="Normal 18 2" xfId="3104" xr:uid="{00000000-0005-0000-0000-0000850B0000}"/>
    <cellStyle name="Normal 18 2 2" xfId="3105" xr:uid="{00000000-0005-0000-0000-0000860B0000}"/>
    <cellStyle name="Normal 18 3" xfId="3106" xr:uid="{00000000-0005-0000-0000-0000870B0000}"/>
    <cellStyle name="Normal 18 4" xfId="3107" xr:uid="{00000000-0005-0000-0000-0000880B0000}"/>
    <cellStyle name="Normal 18 5" xfId="3108" xr:uid="{00000000-0005-0000-0000-0000890B0000}"/>
    <cellStyle name="Normal 18 6" xfId="3109" xr:uid="{00000000-0005-0000-0000-00008A0B0000}"/>
    <cellStyle name="Normal 18 7" xfId="3110" xr:uid="{00000000-0005-0000-0000-00008B0B0000}"/>
    <cellStyle name="Normal 18 8" xfId="3111" xr:uid="{00000000-0005-0000-0000-00008C0B0000}"/>
    <cellStyle name="Normal 18 9" xfId="3112" xr:uid="{00000000-0005-0000-0000-00008D0B0000}"/>
    <cellStyle name="Normal 181" xfId="3113" xr:uid="{00000000-0005-0000-0000-00008E0B0000}"/>
    <cellStyle name="Normal 182" xfId="3114" xr:uid="{00000000-0005-0000-0000-00008F0B0000}"/>
    <cellStyle name="Normal 183" xfId="3115" xr:uid="{00000000-0005-0000-0000-0000900B0000}"/>
    <cellStyle name="Normal 184" xfId="3116" xr:uid="{00000000-0005-0000-0000-0000910B0000}"/>
    <cellStyle name="Normal 185" xfId="3117" xr:uid="{00000000-0005-0000-0000-0000920B0000}"/>
    <cellStyle name="Normal 19" xfId="3118" xr:uid="{00000000-0005-0000-0000-0000930B0000}"/>
    <cellStyle name="Normal 191" xfId="3119" xr:uid="{00000000-0005-0000-0000-0000940B0000}"/>
    <cellStyle name="Normal 193" xfId="3120" xr:uid="{00000000-0005-0000-0000-0000950B0000}"/>
    <cellStyle name="Normal 195" xfId="3121" xr:uid="{00000000-0005-0000-0000-0000960B0000}"/>
    <cellStyle name="Normal 2" xfId="1" xr:uid="{00000000-0005-0000-0000-0000970B0000}"/>
    <cellStyle name="Normal 2 10" xfId="262" xr:uid="{00000000-0005-0000-0000-0000980B0000}"/>
    <cellStyle name="Normal 2 10 10" xfId="3123" xr:uid="{00000000-0005-0000-0000-0000990B0000}"/>
    <cellStyle name="Normal 2 10 11" xfId="3124" xr:uid="{00000000-0005-0000-0000-00009A0B0000}"/>
    <cellStyle name="Normal 2 10 12" xfId="3125" xr:uid="{00000000-0005-0000-0000-00009B0B0000}"/>
    <cellStyle name="Normal 2 10 13" xfId="3126" xr:uid="{00000000-0005-0000-0000-00009C0B0000}"/>
    <cellStyle name="Normal 2 10 14" xfId="3127" xr:uid="{00000000-0005-0000-0000-00009D0B0000}"/>
    <cellStyle name="Normal 2 10 15" xfId="3128" xr:uid="{00000000-0005-0000-0000-00009E0B0000}"/>
    <cellStyle name="Normal 2 10 16" xfId="3129" xr:uid="{00000000-0005-0000-0000-00009F0B0000}"/>
    <cellStyle name="Normal 2 10 17" xfId="3130" xr:uid="{00000000-0005-0000-0000-0000A00B0000}"/>
    <cellStyle name="Normal 2 10 18" xfId="3131" xr:uid="{00000000-0005-0000-0000-0000A10B0000}"/>
    <cellStyle name="Normal 2 10 19" xfId="3132" xr:uid="{00000000-0005-0000-0000-0000A20B0000}"/>
    <cellStyle name="Normal 2 10 2" xfId="3122" xr:uid="{00000000-0005-0000-0000-0000A30B0000}"/>
    <cellStyle name="Normal 2 10 2 2" xfId="3133" xr:uid="{00000000-0005-0000-0000-0000A40B0000}"/>
    <cellStyle name="Normal 2 10 2 3" xfId="3134" xr:uid="{00000000-0005-0000-0000-0000A50B0000}"/>
    <cellStyle name="Normal 2 10 20" xfId="3135" xr:uid="{00000000-0005-0000-0000-0000A60B0000}"/>
    <cellStyle name="Normal 2 10 21" xfId="3136" xr:uid="{00000000-0005-0000-0000-0000A70B0000}"/>
    <cellStyle name="Normal 2 10 3" xfId="3137" xr:uid="{00000000-0005-0000-0000-0000A80B0000}"/>
    <cellStyle name="Normal 2 10 3 2" xfId="3138" xr:uid="{00000000-0005-0000-0000-0000A90B0000}"/>
    <cellStyle name="Normal 2 10 3 3" xfId="3139" xr:uid="{00000000-0005-0000-0000-0000AA0B0000}"/>
    <cellStyle name="Normal 2 10 4" xfId="3140" xr:uid="{00000000-0005-0000-0000-0000AB0B0000}"/>
    <cellStyle name="Normal 2 10 4 2" xfId="3141" xr:uid="{00000000-0005-0000-0000-0000AC0B0000}"/>
    <cellStyle name="Normal 2 10 4 3" xfId="3142" xr:uid="{00000000-0005-0000-0000-0000AD0B0000}"/>
    <cellStyle name="Normal 2 10 5" xfId="3143" xr:uid="{00000000-0005-0000-0000-0000AE0B0000}"/>
    <cellStyle name="Normal 2 10 5 2" xfId="3144" xr:uid="{00000000-0005-0000-0000-0000AF0B0000}"/>
    <cellStyle name="Normal 2 10 5 3" xfId="3145" xr:uid="{00000000-0005-0000-0000-0000B00B0000}"/>
    <cellStyle name="Normal 2 10 6" xfId="3146" xr:uid="{00000000-0005-0000-0000-0000B10B0000}"/>
    <cellStyle name="Normal 2 10 6 2" xfId="3147" xr:uid="{00000000-0005-0000-0000-0000B20B0000}"/>
    <cellStyle name="Normal 2 10 6 3" xfId="3148" xr:uid="{00000000-0005-0000-0000-0000B30B0000}"/>
    <cellStyle name="Normal 2 10 7" xfId="3149" xr:uid="{00000000-0005-0000-0000-0000B40B0000}"/>
    <cellStyle name="Normal 2 10 7 2" xfId="3150" xr:uid="{00000000-0005-0000-0000-0000B50B0000}"/>
    <cellStyle name="Normal 2 10 7 3" xfId="3151" xr:uid="{00000000-0005-0000-0000-0000B60B0000}"/>
    <cellStyle name="Normal 2 10 8" xfId="3152" xr:uid="{00000000-0005-0000-0000-0000B70B0000}"/>
    <cellStyle name="Normal 2 10 8 2" xfId="3153" xr:uid="{00000000-0005-0000-0000-0000B80B0000}"/>
    <cellStyle name="Normal 2 10 8 3" xfId="3154" xr:uid="{00000000-0005-0000-0000-0000B90B0000}"/>
    <cellStyle name="Normal 2 10 9" xfId="3155" xr:uid="{00000000-0005-0000-0000-0000BA0B0000}"/>
    <cellStyle name="Normal 2 10 9 2" xfId="3156" xr:uid="{00000000-0005-0000-0000-0000BB0B0000}"/>
    <cellStyle name="Normal 2 10 9 3" xfId="3157" xr:uid="{00000000-0005-0000-0000-0000BC0B0000}"/>
    <cellStyle name="Normal 2 100" xfId="3158" xr:uid="{00000000-0005-0000-0000-0000BD0B0000}"/>
    <cellStyle name="Normal 2 101" xfId="3159" xr:uid="{00000000-0005-0000-0000-0000BE0B0000}"/>
    <cellStyle name="Normal 2 102" xfId="3160" xr:uid="{00000000-0005-0000-0000-0000BF0B0000}"/>
    <cellStyle name="Normal 2 103" xfId="3161" xr:uid="{00000000-0005-0000-0000-0000C00B0000}"/>
    <cellStyle name="Normal 2 104" xfId="3162" xr:uid="{00000000-0005-0000-0000-0000C10B0000}"/>
    <cellStyle name="Normal 2 105" xfId="3163" xr:uid="{00000000-0005-0000-0000-0000C20B0000}"/>
    <cellStyle name="Normal 2 106" xfId="3164" xr:uid="{00000000-0005-0000-0000-0000C30B0000}"/>
    <cellStyle name="Normal 2 107" xfId="3165" xr:uid="{00000000-0005-0000-0000-0000C40B0000}"/>
    <cellStyle name="Normal 2 108" xfId="3166" xr:uid="{00000000-0005-0000-0000-0000C50B0000}"/>
    <cellStyle name="Normal 2 109" xfId="3167" xr:uid="{00000000-0005-0000-0000-0000C60B0000}"/>
    <cellStyle name="Normal 2 11" xfId="310" xr:uid="{00000000-0005-0000-0000-0000C70B0000}"/>
    <cellStyle name="Normal 2 11 10" xfId="3169" xr:uid="{00000000-0005-0000-0000-0000C80B0000}"/>
    <cellStyle name="Normal 2 11 11" xfId="3170" xr:uid="{00000000-0005-0000-0000-0000C90B0000}"/>
    <cellStyle name="Normal 2 11 12" xfId="3171" xr:uid="{00000000-0005-0000-0000-0000CA0B0000}"/>
    <cellStyle name="Normal 2 11 13" xfId="3172" xr:uid="{00000000-0005-0000-0000-0000CB0B0000}"/>
    <cellStyle name="Normal 2 11 14" xfId="3173" xr:uid="{00000000-0005-0000-0000-0000CC0B0000}"/>
    <cellStyle name="Normal 2 11 15" xfId="3174" xr:uid="{00000000-0005-0000-0000-0000CD0B0000}"/>
    <cellStyle name="Normal 2 11 16" xfId="3175" xr:uid="{00000000-0005-0000-0000-0000CE0B0000}"/>
    <cellStyle name="Normal 2 11 17" xfId="3176" xr:uid="{00000000-0005-0000-0000-0000CF0B0000}"/>
    <cellStyle name="Normal 2 11 18" xfId="3177" xr:uid="{00000000-0005-0000-0000-0000D00B0000}"/>
    <cellStyle name="Normal 2 11 19" xfId="3178" xr:uid="{00000000-0005-0000-0000-0000D10B0000}"/>
    <cellStyle name="Normal 2 11 2" xfId="3168" xr:uid="{00000000-0005-0000-0000-0000D20B0000}"/>
    <cellStyle name="Normal 2 11 2 2" xfId="3179" xr:uid="{00000000-0005-0000-0000-0000D30B0000}"/>
    <cellStyle name="Normal 2 11 2 3" xfId="3180" xr:uid="{00000000-0005-0000-0000-0000D40B0000}"/>
    <cellStyle name="Normal 2 11 20" xfId="3181" xr:uid="{00000000-0005-0000-0000-0000D50B0000}"/>
    <cellStyle name="Normal 2 11 21" xfId="3182" xr:uid="{00000000-0005-0000-0000-0000D60B0000}"/>
    <cellStyle name="Normal 2 11 3" xfId="3183" xr:uid="{00000000-0005-0000-0000-0000D70B0000}"/>
    <cellStyle name="Normal 2 11 3 2" xfId="3184" xr:uid="{00000000-0005-0000-0000-0000D80B0000}"/>
    <cellStyle name="Normal 2 11 3 3" xfId="3185" xr:uid="{00000000-0005-0000-0000-0000D90B0000}"/>
    <cellStyle name="Normal 2 11 4" xfId="3186" xr:uid="{00000000-0005-0000-0000-0000DA0B0000}"/>
    <cellStyle name="Normal 2 11 4 2" xfId="3187" xr:uid="{00000000-0005-0000-0000-0000DB0B0000}"/>
    <cellStyle name="Normal 2 11 4 3" xfId="3188" xr:uid="{00000000-0005-0000-0000-0000DC0B0000}"/>
    <cellStyle name="Normal 2 11 5" xfId="3189" xr:uid="{00000000-0005-0000-0000-0000DD0B0000}"/>
    <cellStyle name="Normal 2 11 5 2" xfId="3190" xr:uid="{00000000-0005-0000-0000-0000DE0B0000}"/>
    <cellStyle name="Normal 2 11 5 3" xfId="3191" xr:uid="{00000000-0005-0000-0000-0000DF0B0000}"/>
    <cellStyle name="Normal 2 11 6" xfId="3192" xr:uid="{00000000-0005-0000-0000-0000E00B0000}"/>
    <cellStyle name="Normal 2 11 6 2" xfId="3193" xr:uid="{00000000-0005-0000-0000-0000E10B0000}"/>
    <cellStyle name="Normal 2 11 6 3" xfId="3194" xr:uid="{00000000-0005-0000-0000-0000E20B0000}"/>
    <cellStyle name="Normal 2 11 7" xfId="3195" xr:uid="{00000000-0005-0000-0000-0000E30B0000}"/>
    <cellStyle name="Normal 2 11 7 2" xfId="3196" xr:uid="{00000000-0005-0000-0000-0000E40B0000}"/>
    <cellStyle name="Normal 2 11 7 3" xfId="3197" xr:uid="{00000000-0005-0000-0000-0000E50B0000}"/>
    <cellStyle name="Normal 2 11 8" xfId="3198" xr:uid="{00000000-0005-0000-0000-0000E60B0000}"/>
    <cellStyle name="Normal 2 11 8 2" xfId="3199" xr:uid="{00000000-0005-0000-0000-0000E70B0000}"/>
    <cellStyle name="Normal 2 11 8 3" xfId="3200" xr:uid="{00000000-0005-0000-0000-0000E80B0000}"/>
    <cellStyle name="Normal 2 11 9" xfId="3201" xr:uid="{00000000-0005-0000-0000-0000E90B0000}"/>
    <cellStyle name="Normal 2 11 9 2" xfId="3202" xr:uid="{00000000-0005-0000-0000-0000EA0B0000}"/>
    <cellStyle name="Normal 2 11 9 3" xfId="3203" xr:uid="{00000000-0005-0000-0000-0000EB0B0000}"/>
    <cellStyle name="Normal 2 110" xfId="3204" xr:uid="{00000000-0005-0000-0000-0000EC0B0000}"/>
    <cellStyle name="Normal 2 111" xfId="3205" xr:uid="{00000000-0005-0000-0000-0000ED0B0000}"/>
    <cellStyle name="Normal 2 112" xfId="3206" xr:uid="{00000000-0005-0000-0000-0000EE0B0000}"/>
    <cellStyle name="Normal 2 113" xfId="3207" xr:uid="{00000000-0005-0000-0000-0000EF0B0000}"/>
    <cellStyle name="Normal 2 114" xfId="3208" xr:uid="{00000000-0005-0000-0000-0000F00B0000}"/>
    <cellStyle name="Normal 2 115" xfId="3209" xr:uid="{00000000-0005-0000-0000-0000F10B0000}"/>
    <cellStyle name="Normal 2 116" xfId="3210" xr:uid="{00000000-0005-0000-0000-0000F20B0000}"/>
    <cellStyle name="Normal 2 117" xfId="3211" xr:uid="{00000000-0005-0000-0000-0000F30B0000}"/>
    <cellStyle name="Normal 2 118" xfId="3212" xr:uid="{00000000-0005-0000-0000-0000F40B0000}"/>
    <cellStyle name="Normal 2 119" xfId="3213" xr:uid="{00000000-0005-0000-0000-0000F50B0000}"/>
    <cellStyle name="Normal 2 12" xfId="358" xr:uid="{00000000-0005-0000-0000-0000F60B0000}"/>
    <cellStyle name="Normal 2 12 10" xfId="3215" xr:uid="{00000000-0005-0000-0000-0000F70B0000}"/>
    <cellStyle name="Normal 2 12 11" xfId="3216" xr:uid="{00000000-0005-0000-0000-0000F80B0000}"/>
    <cellStyle name="Normal 2 12 12" xfId="3217" xr:uid="{00000000-0005-0000-0000-0000F90B0000}"/>
    <cellStyle name="Normal 2 12 13" xfId="3218" xr:uid="{00000000-0005-0000-0000-0000FA0B0000}"/>
    <cellStyle name="Normal 2 12 14" xfId="3219" xr:uid="{00000000-0005-0000-0000-0000FB0B0000}"/>
    <cellStyle name="Normal 2 12 15" xfId="3220" xr:uid="{00000000-0005-0000-0000-0000FC0B0000}"/>
    <cellStyle name="Normal 2 12 16" xfId="3221" xr:uid="{00000000-0005-0000-0000-0000FD0B0000}"/>
    <cellStyle name="Normal 2 12 17" xfId="3222" xr:uid="{00000000-0005-0000-0000-0000FE0B0000}"/>
    <cellStyle name="Normal 2 12 18" xfId="3223" xr:uid="{00000000-0005-0000-0000-0000FF0B0000}"/>
    <cellStyle name="Normal 2 12 19" xfId="3224" xr:uid="{00000000-0005-0000-0000-0000000C0000}"/>
    <cellStyle name="Normal 2 12 2" xfId="3214" xr:uid="{00000000-0005-0000-0000-0000010C0000}"/>
    <cellStyle name="Normal 2 12 2 2" xfId="3225" xr:uid="{00000000-0005-0000-0000-0000020C0000}"/>
    <cellStyle name="Normal 2 12 2 3" xfId="3226" xr:uid="{00000000-0005-0000-0000-0000030C0000}"/>
    <cellStyle name="Normal 2 12 20" xfId="3227" xr:uid="{00000000-0005-0000-0000-0000040C0000}"/>
    <cellStyle name="Normal 2 12 21" xfId="3228" xr:uid="{00000000-0005-0000-0000-0000050C0000}"/>
    <cellStyle name="Normal 2 12 3" xfId="3229" xr:uid="{00000000-0005-0000-0000-0000060C0000}"/>
    <cellStyle name="Normal 2 12 3 2" xfId="3230" xr:uid="{00000000-0005-0000-0000-0000070C0000}"/>
    <cellStyle name="Normal 2 12 3 3" xfId="3231" xr:uid="{00000000-0005-0000-0000-0000080C0000}"/>
    <cellStyle name="Normal 2 12 4" xfId="3232" xr:uid="{00000000-0005-0000-0000-0000090C0000}"/>
    <cellStyle name="Normal 2 12 4 2" xfId="3233" xr:uid="{00000000-0005-0000-0000-00000A0C0000}"/>
    <cellStyle name="Normal 2 12 4 3" xfId="3234" xr:uid="{00000000-0005-0000-0000-00000B0C0000}"/>
    <cellStyle name="Normal 2 12 5" xfId="3235" xr:uid="{00000000-0005-0000-0000-00000C0C0000}"/>
    <cellStyle name="Normal 2 12 5 2" xfId="3236" xr:uid="{00000000-0005-0000-0000-00000D0C0000}"/>
    <cellStyle name="Normal 2 12 5 3" xfId="3237" xr:uid="{00000000-0005-0000-0000-00000E0C0000}"/>
    <cellStyle name="Normal 2 12 6" xfId="3238" xr:uid="{00000000-0005-0000-0000-00000F0C0000}"/>
    <cellStyle name="Normal 2 12 6 2" xfId="3239" xr:uid="{00000000-0005-0000-0000-0000100C0000}"/>
    <cellStyle name="Normal 2 12 6 3" xfId="3240" xr:uid="{00000000-0005-0000-0000-0000110C0000}"/>
    <cellStyle name="Normal 2 12 7" xfId="3241" xr:uid="{00000000-0005-0000-0000-0000120C0000}"/>
    <cellStyle name="Normal 2 12 7 2" xfId="3242" xr:uid="{00000000-0005-0000-0000-0000130C0000}"/>
    <cellStyle name="Normal 2 12 7 3" xfId="3243" xr:uid="{00000000-0005-0000-0000-0000140C0000}"/>
    <cellStyle name="Normal 2 12 8" xfId="3244" xr:uid="{00000000-0005-0000-0000-0000150C0000}"/>
    <cellStyle name="Normal 2 12 8 2" xfId="3245" xr:uid="{00000000-0005-0000-0000-0000160C0000}"/>
    <cellStyle name="Normal 2 12 8 3" xfId="3246" xr:uid="{00000000-0005-0000-0000-0000170C0000}"/>
    <cellStyle name="Normal 2 12 9" xfId="3247" xr:uid="{00000000-0005-0000-0000-0000180C0000}"/>
    <cellStyle name="Normal 2 12 9 2" xfId="3248" xr:uid="{00000000-0005-0000-0000-0000190C0000}"/>
    <cellStyle name="Normal 2 12 9 3" xfId="3249" xr:uid="{00000000-0005-0000-0000-00001A0C0000}"/>
    <cellStyle name="Normal 2 120" xfId="3250" xr:uid="{00000000-0005-0000-0000-00001B0C0000}"/>
    <cellStyle name="Normal 2 121" xfId="3251" xr:uid="{00000000-0005-0000-0000-00001C0C0000}"/>
    <cellStyle name="Normal 2 122" xfId="3252" xr:uid="{00000000-0005-0000-0000-00001D0C0000}"/>
    <cellStyle name="Normal 2 123" xfId="3253" xr:uid="{00000000-0005-0000-0000-00001E0C0000}"/>
    <cellStyle name="Normal 2 124" xfId="3254" xr:uid="{00000000-0005-0000-0000-00001F0C0000}"/>
    <cellStyle name="Normal 2 125" xfId="3255" xr:uid="{00000000-0005-0000-0000-0000200C0000}"/>
    <cellStyle name="Normal 2 126" xfId="3256" xr:uid="{00000000-0005-0000-0000-0000210C0000}"/>
    <cellStyle name="Normal 2 127" xfId="3257" xr:uid="{00000000-0005-0000-0000-0000220C0000}"/>
    <cellStyle name="Normal 2 128" xfId="3258" xr:uid="{00000000-0005-0000-0000-0000230C0000}"/>
    <cellStyle name="Normal 2 129" xfId="3259" xr:uid="{00000000-0005-0000-0000-0000240C0000}"/>
    <cellStyle name="Normal 2 13" xfId="406" xr:uid="{00000000-0005-0000-0000-0000250C0000}"/>
    <cellStyle name="Normal 2 13 10" xfId="3261" xr:uid="{00000000-0005-0000-0000-0000260C0000}"/>
    <cellStyle name="Normal 2 13 11" xfId="3262" xr:uid="{00000000-0005-0000-0000-0000270C0000}"/>
    <cellStyle name="Normal 2 13 12" xfId="3263" xr:uid="{00000000-0005-0000-0000-0000280C0000}"/>
    <cellStyle name="Normal 2 13 13" xfId="3264" xr:uid="{00000000-0005-0000-0000-0000290C0000}"/>
    <cellStyle name="Normal 2 13 14" xfId="3265" xr:uid="{00000000-0005-0000-0000-00002A0C0000}"/>
    <cellStyle name="Normal 2 13 15" xfId="3266" xr:uid="{00000000-0005-0000-0000-00002B0C0000}"/>
    <cellStyle name="Normal 2 13 16" xfId="3267" xr:uid="{00000000-0005-0000-0000-00002C0C0000}"/>
    <cellStyle name="Normal 2 13 17" xfId="3268" xr:uid="{00000000-0005-0000-0000-00002D0C0000}"/>
    <cellStyle name="Normal 2 13 18" xfId="3269" xr:uid="{00000000-0005-0000-0000-00002E0C0000}"/>
    <cellStyle name="Normal 2 13 19" xfId="3270" xr:uid="{00000000-0005-0000-0000-00002F0C0000}"/>
    <cellStyle name="Normal 2 13 2" xfId="3260" xr:uid="{00000000-0005-0000-0000-0000300C0000}"/>
    <cellStyle name="Normal 2 13 2 2" xfId="3271" xr:uid="{00000000-0005-0000-0000-0000310C0000}"/>
    <cellStyle name="Normal 2 13 2 3" xfId="3272" xr:uid="{00000000-0005-0000-0000-0000320C0000}"/>
    <cellStyle name="Normal 2 13 20" xfId="3273" xr:uid="{00000000-0005-0000-0000-0000330C0000}"/>
    <cellStyle name="Normal 2 13 21" xfId="3274" xr:uid="{00000000-0005-0000-0000-0000340C0000}"/>
    <cellStyle name="Normal 2 13 3" xfId="3275" xr:uid="{00000000-0005-0000-0000-0000350C0000}"/>
    <cellStyle name="Normal 2 13 3 2" xfId="3276" xr:uid="{00000000-0005-0000-0000-0000360C0000}"/>
    <cellStyle name="Normal 2 13 3 3" xfId="3277" xr:uid="{00000000-0005-0000-0000-0000370C0000}"/>
    <cellStyle name="Normal 2 13 4" xfId="3278" xr:uid="{00000000-0005-0000-0000-0000380C0000}"/>
    <cellStyle name="Normal 2 13 4 2" xfId="3279" xr:uid="{00000000-0005-0000-0000-0000390C0000}"/>
    <cellStyle name="Normal 2 13 4 3" xfId="3280" xr:uid="{00000000-0005-0000-0000-00003A0C0000}"/>
    <cellStyle name="Normal 2 13 5" xfId="3281" xr:uid="{00000000-0005-0000-0000-00003B0C0000}"/>
    <cellStyle name="Normal 2 13 5 2" xfId="3282" xr:uid="{00000000-0005-0000-0000-00003C0C0000}"/>
    <cellStyle name="Normal 2 13 5 3" xfId="3283" xr:uid="{00000000-0005-0000-0000-00003D0C0000}"/>
    <cellStyle name="Normal 2 13 6" xfId="3284" xr:uid="{00000000-0005-0000-0000-00003E0C0000}"/>
    <cellStyle name="Normal 2 13 6 2" xfId="3285" xr:uid="{00000000-0005-0000-0000-00003F0C0000}"/>
    <cellStyle name="Normal 2 13 6 3" xfId="3286" xr:uid="{00000000-0005-0000-0000-0000400C0000}"/>
    <cellStyle name="Normal 2 13 7" xfId="3287" xr:uid="{00000000-0005-0000-0000-0000410C0000}"/>
    <cellStyle name="Normal 2 13 7 2" xfId="3288" xr:uid="{00000000-0005-0000-0000-0000420C0000}"/>
    <cellStyle name="Normal 2 13 7 3" xfId="3289" xr:uid="{00000000-0005-0000-0000-0000430C0000}"/>
    <cellStyle name="Normal 2 13 8" xfId="3290" xr:uid="{00000000-0005-0000-0000-0000440C0000}"/>
    <cellStyle name="Normal 2 13 8 2" xfId="3291" xr:uid="{00000000-0005-0000-0000-0000450C0000}"/>
    <cellStyle name="Normal 2 13 8 3" xfId="3292" xr:uid="{00000000-0005-0000-0000-0000460C0000}"/>
    <cellStyle name="Normal 2 13 9" xfId="3293" xr:uid="{00000000-0005-0000-0000-0000470C0000}"/>
    <cellStyle name="Normal 2 13 9 2" xfId="3294" xr:uid="{00000000-0005-0000-0000-0000480C0000}"/>
    <cellStyle name="Normal 2 13 9 3" xfId="3295" xr:uid="{00000000-0005-0000-0000-0000490C0000}"/>
    <cellStyle name="Normal 2 130" xfId="3296" xr:uid="{00000000-0005-0000-0000-00004A0C0000}"/>
    <cellStyle name="Normal 2 131" xfId="3297" xr:uid="{00000000-0005-0000-0000-00004B0C0000}"/>
    <cellStyle name="Normal 2 132" xfId="3298" xr:uid="{00000000-0005-0000-0000-00004C0C0000}"/>
    <cellStyle name="Normal 2 133" xfId="3299" xr:uid="{00000000-0005-0000-0000-00004D0C0000}"/>
    <cellStyle name="Normal 2 134" xfId="3300" xr:uid="{00000000-0005-0000-0000-00004E0C0000}"/>
    <cellStyle name="Normal 2 135" xfId="3301" xr:uid="{00000000-0005-0000-0000-00004F0C0000}"/>
    <cellStyle name="Normal 2 136" xfId="3302" xr:uid="{00000000-0005-0000-0000-0000500C0000}"/>
    <cellStyle name="Normal 2 137" xfId="3303" xr:uid="{00000000-0005-0000-0000-0000510C0000}"/>
    <cellStyle name="Normal 2 138" xfId="3304" xr:uid="{00000000-0005-0000-0000-0000520C0000}"/>
    <cellStyle name="Normal 2 139" xfId="3305" xr:uid="{00000000-0005-0000-0000-0000530C0000}"/>
    <cellStyle name="Normal 2 14" xfId="454" xr:uid="{00000000-0005-0000-0000-0000540C0000}"/>
    <cellStyle name="Normal 2 14 10" xfId="3307" xr:uid="{00000000-0005-0000-0000-0000550C0000}"/>
    <cellStyle name="Normal 2 14 11" xfId="3308" xr:uid="{00000000-0005-0000-0000-0000560C0000}"/>
    <cellStyle name="Normal 2 14 12" xfId="3309" xr:uid="{00000000-0005-0000-0000-0000570C0000}"/>
    <cellStyle name="Normal 2 14 13" xfId="3310" xr:uid="{00000000-0005-0000-0000-0000580C0000}"/>
    <cellStyle name="Normal 2 14 14" xfId="3311" xr:uid="{00000000-0005-0000-0000-0000590C0000}"/>
    <cellStyle name="Normal 2 14 15" xfId="3312" xr:uid="{00000000-0005-0000-0000-00005A0C0000}"/>
    <cellStyle name="Normal 2 14 16" xfId="3313" xr:uid="{00000000-0005-0000-0000-00005B0C0000}"/>
    <cellStyle name="Normal 2 14 17" xfId="3314" xr:uid="{00000000-0005-0000-0000-00005C0C0000}"/>
    <cellStyle name="Normal 2 14 18" xfId="3315" xr:uid="{00000000-0005-0000-0000-00005D0C0000}"/>
    <cellStyle name="Normal 2 14 19" xfId="3316" xr:uid="{00000000-0005-0000-0000-00005E0C0000}"/>
    <cellStyle name="Normal 2 14 2" xfId="3306" xr:uid="{00000000-0005-0000-0000-00005F0C0000}"/>
    <cellStyle name="Normal 2 14 2 2" xfId="3317" xr:uid="{00000000-0005-0000-0000-0000600C0000}"/>
    <cellStyle name="Normal 2 14 2 3" xfId="3318" xr:uid="{00000000-0005-0000-0000-0000610C0000}"/>
    <cellStyle name="Normal 2 14 20" xfId="3319" xr:uid="{00000000-0005-0000-0000-0000620C0000}"/>
    <cellStyle name="Normal 2 14 21" xfId="3320" xr:uid="{00000000-0005-0000-0000-0000630C0000}"/>
    <cellStyle name="Normal 2 14 3" xfId="3321" xr:uid="{00000000-0005-0000-0000-0000640C0000}"/>
    <cellStyle name="Normal 2 14 3 2" xfId="3322" xr:uid="{00000000-0005-0000-0000-0000650C0000}"/>
    <cellStyle name="Normal 2 14 3 3" xfId="3323" xr:uid="{00000000-0005-0000-0000-0000660C0000}"/>
    <cellStyle name="Normal 2 14 4" xfId="3324" xr:uid="{00000000-0005-0000-0000-0000670C0000}"/>
    <cellStyle name="Normal 2 14 4 2" xfId="3325" xr:uid="{00000000-0005-0000-0000-0000680C0000}"/>
    <cellStyle name="Normal 2 14 4 3" xfId="3326" xr:uid="{00000000-0005-0000-0000-0000690C0000}"/>
    <cellStyle name="Normal 2 14 5" xfId="3327" xr:uid="{00000000-0005-0000-0000-00006A0C0000}"/>
    <cellStyle name="Normal 2 14 5 2" xfId="3328" xr:uid="{00000000-0005-0000-0000-00006B0C0000}"/>
    <cellStyle name="Normal 2 14 5 3" xfId="3329" xr:uid="{00000000-0005-0000-0000-00006C0C0000}"/>
    <cellStyle name="Normal 2 14 6" xfId="3330" xr:uid="{00000000-0005-0000-0000-00006D0C0000}"/>
    <cellStyle name="Normal 2 14 6 2" xfId="3331" xr:uid="{00000000-0005-0000-0000-00006E0C0000}"/>
    <cellStyle name="Normal 2 14 6 3" xfId="3332" xr:uid="{00000000-0005-0000-0000-00006F0C0000}"/>
    <cellStyle name="Normal 2 14 7" xfId="3333" xr:uid="{00000000-0005-0000-0000-0000700C0000}"/>
    <cellStyle name="Normal 2 14 7 2" xfId="3334" xr:uid="{00000000-0005-0000-0000-0000710C0000}"/>
    <cellStyle name="Normal 2 14 7 3" xfId="3335" xr:uid="{00000000-0005-0000-0000-0000720C0000}"/>
    <cellStyle name="Normal 2 14 8" xfId="3336" xr:uid="{00000000-0005-0000-0000-0000730C0000}"/>
    <cellStyle name="Normal 2 14 8 2" xfId="3337" xr:uid="{00000000-0005-0000-0000-0000740C0000}"/>
    <cellStyle name="Normal 2 14 8 3" xfId="3338" xr:uid="{00000000-0005-0000-0000-0000750C0000}"/>
    <cellStyle name="Normal 2 14 9" xfId="3339" xr:uid="{00000000-0005-0000-0000-0000760C0000}"/>
    <cellStyle name="Normal 2 14 9 2" xfId="3340" xr:uid="{00000000-0005-0000-0000-0000770C0000}"/>
    <cellStyle name="Normal 2 14 9 3" xfId="3341" xr:uid="{00000000-0005-0000-0000-0000780C0000}"/>
    <cellStyle name="Normal 2 140" xfId="3342" xr:uid="{00000000-0005-0000-0000-0000790C0000}"/>
    <cellStyle name="Normal 2 141" xfId="3343" xr:uid="{00000000-0005-0000-0000-00007A0C0000}"/>
    <cellStyle name="Normal 2 142" xfId="3344" xr:uid="{00000000-0005-0000-0000-00007B0C0000}"/>
    <cellStyle name="Normal 2 143" xfId="3345" xr:uid="{00000000-0005-0000-0000-00007C0C0000}"/>
    <cellStyle name="Normal 2 144" xfId="3346" xr:uid="{00000000-0005-0000-0000-00007D0C0000}"/>
    <cellStyle name="Normal 2 145" xfId="3347" xr:uid="{00000000-0005-0000-0000-00007E0C0000}"/>
    <cellStyle name="Normal 2 146" xfId="3348" xr:uid="{00000000-0005-0000-0000-00007F0C0000}"/>
    <cellStyle name="Normal 2 147" xfId="3349" xr:uid="{00000000-0005-0000-0000-0000800C0000}"/>
    <cellStyle name="Normal 2 148" xfId="3350" xr:uid="{00000000-0005-0000-0000-0000810C0000}"/>
    <cellStyle name="Normal 2 149" xfId="3351" xr:uid="{00000000-0005-0000-0000-0000820C0000}"/>
    <cellStyle name="Normal 2 15" xfId="502" xr:uid="{00000000-0005-0000-0000-0000830C0000}"/>
    <cellStyle name="Normal 2 15 10" xfId="3353" xr:uid="{00000000-0005-0000-0000-0000840C0000}"/>
    <cellStyle name="Normal 2 15 11" xfId="3354" xr:uid="{00000000-0005-0000-0000-0000850C0000}"/>
    <cellStyle name="Normal 2 15 12" xfId="3355" xr:uid="{00000000-0005-0000-0000-0000860C0000}"/>
    <cellStyle name="Normal 2 15 13" xfId="3356" xr:uid="{00000000-0005-0000-0000-0000870C0000}"/>
    <cellStyle name="Normal 2 15 14" xfId="3357" xr:uid="{00000000-0005-0000-0000-0000880C0000}"/>
    <cellStyle name="Normal 2 15 15" xfId="3358" xr:uid="{00000000-0005-0000-0000-0000890C0000}"/>
    <cellStyle name="Normal 2 15 16" xfId="3359" xr:uid="{00000000-0005-0000-0000-00008A0C0000}"/>
    <cellStyle name="Normal 2 15 17" xfId="3360" xr:uid="{00000000-0005-0000-0000-00008B0C0000}"/>
    <cellStyle name="Normal 2 15 18" xfId="3361" xr:uid="{00000000-0005-0000-0000-00008C0C0000}"/>
    <cellStyle name="Normal 2 15 19" xfId="3362" xr:uid="{00000000-0005-0000-0000-00008D0C0000}"/>
    <cellStyle name="Normal 2 15 2" xfId="3352" xr:uid="{00000000-0005-0000-0000-00008E0C0000}"/>
    <cellStyle name="Normal 2 15 2 10" xfId="3364" xr:uid="{00000000-0005-0000-0000-00008F0C0000}"/>
    <cellStyle name="Normal 2 15 2 11" xfId="3365" xr:uid="{00000000-0005-0000-0000-0000900C0000}"/>
    <cellStyle name="Normal 2 15 2 12" xfId="3366" xr:uid="{00000000-0005-0000-0000-0000910C0000}"/>
    <cellStyle name="Normal 2 15 2 13" xfId="3367" xr:uid="{00000000-0005-0000-0000-0000920C0000}"/>
    <cellStyle name="Normal 2 15 2 14" xfId="3368" xr:uid="{00000000-0005-0000-0000-0000930C0000}"/>
    <cellStyle name="Normal 2 15 2 15" xfId="3369" xr:uid="{00000000-0005-0000-0000-0000940C0000}"/>
    <cellStyle name="Normal 2 15 2 16" xfId="3370" xr:uid="{00000000-0005-0000-0000-0000950C0000}"/>
    <cellStyle name="Normal 2 15 2 17" xfId="3371" xr:uid="{00000000-0005-0000-0000-0000960C0000}"/>
    <cellStyle name="Normal 2 15 2 2" xfId="3363" xr:uid="{00000000-0005-0000-0000-0000970C0000}"/>
    <cellStyle name="Normal 2 15 2 2 2" xfId="3372" xr:uid="{00000000-0005-0000-0000-0000980C0000}"/>
    <cellStyle name="Normal 2 15 2 2 2 2" xfId="3373" xr:uid="{00000000-0005-0000-0000-0000990C0000}"/>
    <cellStyle name="Normal 2 15 2 3" xfId="3374" xr:uid="{00000000-0005-0000-0000-00009A0C0000}"/>
    <cellStyle name="Normal 2 15 2 4" xfId="3375" xr:uid="{00000000-0005-0000-0000-00009B0C0000}"/>
    <cellStyle name="Normal 2 15 2 5" xfId="3376" xr:uid="{00000000-0005-0000-0000-00009C0C0000}"/>
    <cellStyle name="Normal 2 15 2 6" xfId="3377" xr:uid="{00000000-0005-0000-0000-00009D0C0000}"/>
    <cellStyle name="Normal 2 15 2 7" xfId="3378" xr:uid="{00000000-0005-0000-0000-00009E0C0000}"/>
    <cellStyle name="Normal 2 15 2 8" xfId="3379" xr:uid="{00000000-0005-0000-0000-00009F0C0000}"/>
    <cellStyle name="Normal 2 15 2 9" xfId="3380" xr:uid="{00000000-0005-0000-0000-0000A00C0000}"/>
    <cellStyle name="Normal 2 15 20" xfId="3381" xr:uid="{00000000-0005-0000-0000-0000A10C0000}"/>
    <cellStyle name="Normal 2 15 21" xfId="3382" xr:uid="{00000000-0005-0000-0000-0000A20C0000}"/>
    <cellStyle name="Normal 2 15 3" xfId="3383" xr:uid="{00000000-0005-0000-0000-0000A30C0000}"/>
    <cellStyle name="Normal 2 15 3 10" xfId="3384" xr:uid="{00000000-0005-0000-0000-0000A40C0000}"/>
    <cellStyle name="Normal 2 15 3 11" xfId="3385" xr:uid="{00000000-0005-0000-0000-0000A50C0000}"/>
    <cellStyle name="Normal 2 15 3 12" xfId="3386" xr:uid="{00000000-0005-0000-0000-0000A60C0000}"/>
    <cellStyle name="Normal 2 15 3 13" xfId="3387" xr:uid="{00000000-0005-0000-0000-0000A70C0000}"/>
    <cellStyle name="Normal 2 15 3 14" xfId="3388" xr:uid="{00000000-0005-0000-0000-0000A80C0000}"/>
    <cellStyle name="Normal 2 15 3 15" xfId="3389" xr:uid="{00000000-0005-0000-0000-0000A90C0000}"/>
    <cellStyle name="Normal 2 15 3 16" xfId="3390" xr:uid="{00000000-0005-0000-0000-0000AA0C0000}"/>
    <cellStyle name="Normal 2 15 3 17" xfId="3391" xr:uid="{00000000-0005-0000-0000-0000AB0C0000}"/>
    <cellStyle name="Normal 2 15 3 2" xfId="3392" xr:uid="{00000000-0005-0000-0000-0000AC0C0000}"/>
    <cellStyle name="Normal 2 15 3 3" xfId="3393" xr:uid="{00000000-0005-0000-0000-0000AD0C0000}"/>
    <cellStyle name="Normal 2 15 3 4" xfId="3394" xr:uid="{00000000-0005-0000-0000-0000AE0C0000}"/>
    <cellStyle name="Normal 2 15 3 5" xfId="3395" xr:uid="{00000000-0005-0000-0000-0000AF0C0000}"/>
    <cellStyle name="Normal 2 15 3 6" xfId="3396" xr:uid="{00000000-0005-0000-0000-0000B00C0000}"/>
    <cellStyle name="Normal 2 15 3 7" xfId="3397" xr:uid="{00000000-0005-0000-0000-0000B10C0000}"/>
    <cellStyle name="Normal 2 15 3 8" xfId="3398" xr:uid="{00000000-0005-0000-0000-0000B20C0000}"/>
    <cellStyle name="Normal 2 15 3 9" xfId="3399" xr:uid="{00000000-0005-0000-0000-0000B30C0000}"/>
    <cellStyle name="Normal 2 15 4" xfId="3400" xr:uid="{00000000-0005-0000-0000-0000B40C0000}"/>
    <cellStyle name="Normal 2 15 4 10" xfId="3401" xr:uid="{00000000-0005-0000-0000-0000B50C0000}"/>
    <cellStyle name="Normal 2 15 4 11" xfId="3402" xr:uid="{00000000-0005-0000-0000-0000B60C0000}"/>
    <cellStyle name="Normal 2 15 4 12" xfId="3403" xr:uid="{00000000-0005-0000-0000-0000B70C0000}"/>
    <cellStyle name="Normal 2 15 4 13" xfId="3404" xr:uid="{00000000-0005-0000-0000-0000B80C0000}"/>
    <cellStyle name="Normal 2 15 4 14" xfId="3405" xr:uid="{00000000-0005-0000-0000-0000B90C0000}"/>
    <cellStyle name="Normal 2 15 4 15" xfId="3406" xr:uid="{00000000-0005-0000-0000-0000BA0C0000}"/>
    <cellStyle name="Normal 2 15 4 16" xfId="3407" xr:uid="{00000000-0005-0000-0000-0000BB0C0000}"/>
    <cellStyle name="Normal 2 15 4 17" xfId="3408" xr:uid="{00000000-0005-0000-0000-0000BC0C0000}"/>
    <cellStyle name="Normal 2 15 4 2" xfId="3409" xr:uid="{00000000-0005-0000-0000-0000BD0C0000}"/>
    <cellStyle name="Normal 2 15 4 3" xfId="3410" xr:uid="{00000000-0005-0000-0000-0000BE0C0000}"/>
    <cellStyle name="Normal 2 15 4 4" xfId="3411" xr:uid="{00000000-0005-0000-0000-0000BF0C0000}"/>
    <cellStyle name="Normal 2 15 4 5" xfId="3412" xr:uid="{00000000-0005-0000-0000-0000C00C0000}"/>
    <cellStyle name="Normal 2 15 4 6" xfId="3413" xr:uid="{00000000-0005-0000-0000-0000C10C0000}"/>
    <cellStyle name="Normal 2 15 4 7" xfId="3414" xr:uid="{00000000-0005-0000-0000-0000C20C0000}"/>
    <cellStyle name="Normal 2 15 4 8" xfId="3415" xr:uid="{00000000-0005-0000-0000-0000C30C0000}"/>
    <cellStyle name="Normal 2 15 4 9" xfId="3416" xr:uid="{00000000-0005-0000-0000-0000C40C0000}"/>
    <cellStyle name="Normal 2 15 5" xfId="3417" xr:uid="{00000000-0005-0000-0000-0000C50C0000}"/>
    <cellStyle name="Normal 2 15 5 2" xfId="3418" xr:uid="{00000000-0005-0000-0000-0000C60C0000}"/>
    <cellStyle name="Normal 2 15 5 3" xfId="3419" xr:uid="{00000000-0005-0000-0000-0000C70C0000}"/>
    <cellStyle name="Normal 2 15 6" xfId="3420" xr:uid="{00000000-0005-0000-0000-0000C80C0000}"/>
    <cellStyle name="Normal 2 15 6 2" xfId="3421" xr:uid="{00000000-0005-0000-0000-0000C90C0000}"/>
    <cellStyle name="Normal 2 15 6 3" xfId="3422" xr:uid="{00000000-0005-0000-0000-0000CA0C0000}"/>
    <cellStyle name="Normal 2 15 7" xfId="3423" xr:uid="{00000000-0005-0000-0000-0000CB0C0000}"/>
    <cellStyle name="Normal 2 15 7 2" xfId="3424" xr:uid="{00000000-0005-0000-0000-0000CC0C0000}"/>
    <cellStyle name="Normal 2 15 7 3" xfId="3425" xr:uid="{00000000-0005-0000-0000-0000CD0C0000}"/>
    <cellStyle name="Normal 2 15 8" xfId="3426" xr:uid="{00000000-0005-0000-0000-0000CE0C0000}"/>
    <cellStyle name="Normal 2 15 8 2" xfId="3427" xr:uid="{00000000-0005-0000-0000-0000CF0C0000}"/>
    <cellStyle name="Normal 2 15 8 3" xfId="3428" xr:uid="{00000000-0005-0000-0000-0000D00C0000}"/>
    <cellStyle name="Normal 2 15 9" xfId="3429" xr:uid="{00000000-0005-0000-0000-0000D10C0000}"/>
    <cellStyle name="Normal 2 15 9 2" xfId="3430" xr:uid="{00000000-0005-0000-0000-0000D20C0000}"/>
    <cellStyle name="Normal 2 15 9 3" xfId="3431" xr:uid="{00000000-0005-0000-0000-0000D30C0000}"/>
    <cellStyle name="Normal 2 150" xfId="3432" xr:uid="{00000000-0005-0000-0000-0000D40C0000}"/>
    <cellStyle name="Normal 2 151" xfId="3433" xr:uid="{00000000-0005-0000-0000-0000D50C0000}"/>
    <cellStyle name="Normal 2 152" xfId="3434" xr:uid="{00000000-0005-0000-0000-0000D60C0000}"/>
    <cellStyle name="Normal 2 153" xfId="3435" xr:uid="{00000000-0005-0000-0000-0000D70C0000}"/>
    <cellStyle name="Normal 2 154" xfId="3436" xr:uid="{00000000-0005-0000-0000-0000D80C0000}"/>
    <cellStyle name="Normal 2 155" xfId="3437" xr:uid="{00000000-0005-0000-0000-0000D90C0000}"/>
    <cellStyle name="Normal 2 156" xfId="3438" xr:uid="{00000000-0005-0000-0000-0000DA0C0000}"/>
    <cellStyle name="Normal 2 157" xfId="3439" xr:uid="{00000000-0005-0000-0000-0000DB0C0000}"/>
    <cellStyle name="Normal 2 158" xfId="3440" xr:uid="{00000000-0005-0000-0000-0000DC0C0000}"/>
    <cellStyle name="Normal 2 159" xfId="3441" xr:uid="{00000000-0005-0000-0000-0000DD0C0000}"/>
    <cellStyle name="Normal 2 16" xfId="550" xr:uid="{00000000-0005-0000-0000-0000DE0C0000}"/>
    <cellStyle name="Normal 2 16 10" xfId="3443" xr:uid="{00000000-0005-0000-0000-0000DF0C0000}"/>
    <cellStyle name="Normal 2 16 10 2" xfId="3444" xr:uid="{00000000-0005-0000-0000-0000E00C0000}"/>
    <cellStyle name="Normal 2 16 10 3" xfId="3445" xr:uid="{00000000-0005-0000-0000-0000E10C0000}"/>
    <cellStyle name="Normal 2 16 11" xfId="3446" xr:uid="{00000000-0005-0000-0000-0000E20C0000}"/>
    <cellStyle name="Normal 2 16 12" xfId="3447" xr:uid="{00000000-0005-0000-0000-0000E30C0000}"/>
    <cellStyle name="Normal 2 16 13" xfId="3448" xr:uid="{00000000-0005-0000-0000-0000E40C0000}"/>
    <cellStyle name="Normal 2 16 14" xfId="3449" xr:uid="{00000000-0005-0000-0000-0000E50C0000}"/>
    <cellStyle name="Normal 2 16 15" xfId="3450" xr:uid="{00000000-0005-0000-0000-0000E60C0000}"/>
    <cellStyle name="Normal 2 16 16" xfId="3451" xr:uid="{00000000-0005-0000-0000-0000E70C0000}"/>
    <cellStyle name="Normal 2 16 17" xfId="3452" xr:uid="{00000000-0005-0000-0000-0000E80C0000}"/>
    <cellStyle name="Normal 2 16 18" xfId="3453" xr:uid="{00000000-0005-0000-0000-0000E90C0000}"/>
    <cellStyle name="Normal 2 16 19" xfId="3454" xr:uid="{00000000-0005-0000-0000-0000EA0C0000}"/>
    <cellStyle name="Normal 2 16 2" xfId="3442" xr:uid="{00000000-0005-0000-0000-0000EB0C0000}"/>
    <cellStyle name="Normal 2 16 2 10" xfId="3456" xr:uid="{00000000-0005-0000-0000-0000EC0C0000}"/>
    <cellStyle name="Normal 2 16 2 11" xfId="3457" xr:uid="{00000000-0005-0000-0000-0000ED0C0000}"/>
    <cellStyle name="Normal 2 16 2 12" xfId="3458" xr:uid="{00000000-0005-0000-0000-0000EE0C0000}"/>
    <cellStyle name="Normal 2 16 2 13" xfId="3459" xr:uid="{00000000-0005-0000-0000-0000EF0C0000}"/>
    <cellStyle name="Normal 2 16 2 14" xfId="3460" xr:uid="{00000000-0005-0000-0000-0000F00C0000}"/>
    <cellStyle name="Normal 2 16 2 15" xfId="3461" xr:uid="{00000000-0005-0000-0000-0000F10C0000}"/>
    <cellStyle name="Normal 2 16 2 16" xfId="3462" xr:uid="{00000000-0005-0000-0000-0000F20C0000}"/>
    <cellStyle name="Normal 2 16 2 17" xfId="3463" xr:uid="{00000000-0005-0000-0000-0000F30C0000}"/>
    <cellStyle name="Normal 2 16 2 18" xfId="3464" xr:uid="{00000000-0005-0000-0000-0000F40C0000}"/>
    <cellStyle name="Normal 2 16 2 19" xfId="3465" xr:uid="{00000000-0005-0000-0000-0000F50C0000}"/>
    <cellStyle name="Normal 2 16 2 2" xfId="3455" xr:uid="{00000000-0005-0000-0000-0000F60C0000}"/>
    <cellStyle name="Normal 2 16 2 2 10" xfId="3467" xr:uid="{00000000-0005-0000-0000-0000F70C0000}"/>
    <cellStyle name="Normal 2 16 2 2 11" xfId="3468" xr:uid="{00000000-0005-0000-0000-0000F80C0000}"/>
    <cellStyle name="Normal 2 16 2 2 12" xfId="3469" xr:uid="{00000000-0005-0000-0000-0000F90C0000}"/>
    <cellStyle name="Normal 2 16 2 2 13" xfId="3470" xr:uid="{00000000-0005-0000-0000-0000FA0C0000}"/>
    <cellStyle name="Normal 2 16 2 2 14" xfId="3471" xr:uid="{00000000-0005-0000-0000-0000FB0C0000}"/>
    <cellStyle name="Normal 2 16 2 2 15" xfId="3472" xr:uid="{00000000-0005-0000-0000-0000FC0C0000}"/>
    <cellStyle name="Normal 2 16 2 2 16" xfId="3473" xr:uid="{00000000-0005-0000-0000-0000FD0C0000}"/>
    <cellStyle name="Normal 2 16 2 2 17" xfId="3474" xr:uid="{00000000-0005-0000-0000-0000FE0C0000}"/>
    <cellStyle name="Normal 2 16 2 2 18" xfId="3475" xr:uid="{00000000-0005-0000-0000-0000FF0C0000}"/>
    <cellStyle name="Normal 2 16 2 2 19" xfId="3476" xr:uid="{00000000-0005-0000-0000-0000000D0000}"/>
    <cellStyle name="Normal 2 16 2 2 2" xfId="3466" xr:uid="{00000000-0005-0000-0000-0000010D0000}"/>
    <cellStyle name="Normal 2 16 2 2 2 10" xfId="3478" xr:uid="{00000000-0005-0000-0000-0000020D0000}"/>
    <cellStyle name="Normal 2 16 2 2 2 11" xfId="3479" xr:uid="{00000000-0005-0000-0000-0000030D0000}"/>
    <cellStyle name="Normal 2 16 2 2 2 12" xfId="3480" xr:uid="{00000000-0005-0000-0000-0000040D0000}"/>
    <cellStyle name="Normal 2 16 2 2 2 13" xfId="3481" xr:uid="{00000000-0005-0000-0000-0000050D0000}"/>
    <cellStyle name="Normal 2 16 2 2 2 14" xfId="3482" xr:uid="{00000000-0005-0000-0000-0000060D0000}"/>
    <cellStyle name="Normal 2 16 2 2 2 15" xfId="3483" xr:uid="{00000000-0005-0000-0000-0000070D0000}"/>
    <cellStyle name="Normal 2 16 2 2 2 16" xfId="3484" xr:uid="{00000000-0005-0000-0000-0000080D0000}"/>
    <cellStyle name="Normal 2 16 2 2 2 17" xfId="3485" xr:uid="{00000000-0005-0000-0000-0000090D0000}"/>
    <cellStyle name="Normal 2 16 2 2 2 18" xfId="3486" xr:uid="{00000000-0005-0000-0000-00000A0D0000}"/>
    <cellStyle name="Normal 2 16 2 2 2 19" xfId="3487" xr:uid="{00000000-0005-0000-0000-00000B0D0000}"/>
    <cellStyle name="Normal 2 16 2 2 2 2" xfId="3477" xr:uid="{00000000-0005-0000-0000-00000C0D0000}"/>
    <cellStyle name="Normal 2 16 2 2 2 2 10" xfId="3489" xr:uid="{00000000-0005-0000-0000-00000D0D0000}"/>
    <cellStyle name="Normal 2 16 2 2 2 2 11" xfId="3490" xr:uid="{00000000-0005-0000-0000-00000E0D0000}"/>
    <cellStyle name="Normal 2 16 2 2 2 2 12" xfId="3491" xr:uid="{00000000-0005-0000-0000-00000F0D0000}"/>
    <cellStyle name="Normal 2 16 2 2 2 2 13" xfId="3492" xr:uid="{00000000-0005-0000-0000-0000100D0000}"/>
    <cellStyle name="Normal 2 16 2 2 2 2 14" xfId="3493" xr:uid="{00000000-0005-0000-0000-0000110D0000}"/>
    <cellStyle name="Normal 2 16 2 2 2 2 15" xfId="3494" xr:uid="{00000000-0005-0000-0000-0000120D0000}"/>
    <cellStyle name="Normal 2 16 2 2 2 2 16" xfId="3495" xr:uid="{00000000-0005-0000-0000-0000130D0000}"/>
    <cellStyle name="Normal 2 16 2 2 2 2 17" xfId="3496" xr:uid="{00000000-0005-0000-0000-0000140D0000}"/>
    <cellStyle name="Normal 2 16 2 2 2 2 2" xfId="3488" xr:uid="{00000000-0005-0000-0000-0000150D0000}"/>
    <cellStyle name="Normal 2 16 2 2 2 2 2 10" xfId="3498" xr:uid="{00000000-0005-0000-0000-0000160D0000}"/>
    <cellStyle name="Normal 2 16 2 2 2 2 2 11" xfId="3499" xr:uid="{00000000-0005-0000-0000-0000170D0000}"/>
    <cellStyle name="Normal 2 16 2 2 2 2 2 12" xfId="3500" xr:uid="{00000000-0005-0000-0000-0000180D0000}"/>
    <cellStyle name="Normal 2 16 2 2 2 2 2 13" xfId="3501" xr:uid="{00000000-0005-0000-0000-0000190D0000}"/>
    <cellStyle name="Normal 2 16 2 2 2 2 2 14" xfId="3502" xr:uid="{00000000-0005-0000-0000-00001A0D0000}"/>
    <cellStyle name="Normal 2 16 2 2 2 2 2 15" xfId="3503" xr:uid="{00000000-0005-0000-0000-00001B0D0000}"/>
    <cellStyle name="Normal 2 16 2 2 2 2 2 16" xfId="3504" xr:uid="{00000000-0005-0000-0000-00001C0D0000}"/>
    <cellStyle name="Normal 2 16 2 2 2 2 2 17" xfId="3505" xr:uid="{00000000-0005-0000-0000-00001D0D0000}"/>
    <cellStyle name="Normal 2 16 2 2 2 2 2 18" xfId="3506" xr:uid="{00000000-0005-0000-0000-00001E0D0000}"/>
    <cellStyle name="Normal 2 16 2 2 2 2 2 2" xfId="3497" xr:uid="{00000000-0005-0000-0000-00001F0D0000}"/>
    <cellStyle name="Normal 2 16 2 2 2 2 2 2 10" xfId="3508" xr:uid="{00000000-0005-0000-0000-0000200D0000}"/>
    <cellStyle name="Normal 2 16 2 2 2 2 2 2 11" xfId="3509" xr:uid="{00000000-0005-0000-0000-0000210D0000}"/>
    <cellStyle name="Normal 2 16 2 2 2 2 2 2 12" xfId="3510" xr:uid="{00000000-0005-0000-0000-0000220D0000}"/>
    <cellStyle name="Normal 2 16 2 2 2 2 2 2 13" xfId="3511" xr:uid="{00000000-0005-0000-0000-0000230D0000}"/>
    <cellStyle name="Normal 2 16 2 2 2 2 2 2 14" xfId="3512" xr:uid="{00000000-0005-0000-0000-0000240D0000}"/>
    <cellStyle name="Normal 2 16 2 2 2 2 2 2 15" xfId="3513" xr:uid="{00000000-0005-0000-0000-0000250D0000}"/>
    <cellStyle name="Normal 2 16 2 2 2 2 2 2 16" xfId="3514" xr:uid="{00000000-0005-0000-0000-0000260D0000}"/>
    <cellStyle name="Normal 2 16 2 2 2 2 2 2 2" xfId="3507" xr:uid="{00000000-0005-0000-0000-0000270D0000}"/>
    <cellStyle name="Normal 2 16 2 2 2 2 2 2 2 10" xfId="3516" xr:uid="{00000000-0005-0000-0000-0000280D0000}"/>
    <cellStyle name="Normal 2 16 2 2 2 2 2 2 2 11" xfId="3517" xr:uid="{00000000-0005-0000-0000-0000290D0000}"/>
    <cellStyle name="Normal 2 16 2 2 2 2 2 2 2 12" xfId="3518" xr:uid="{00000000-0005-0000-0000-00002A0D0000}"/>
    <cellStyle name="Normal 2 16 2 2 2 2 2 2 2 13" xfId="3519" xr:uid="{00000000-0005-0000-0000-00002B0D0000}"/>
    <cellStyle name="Normal 2 16 2 2 2 2 2 2 2 14" xfId="3520" xr:uid="{00000000-0005-0000-0000-00002C0D0000}"/>
    <cellStyle name="Normal 2 16 2 2 2 2 2 2 2 15" xfId="3521" xr:uid="{00000000-0005-0000-0000-00002D0D0000}"/>
    <cellStyle name="Normal 2 16 2 2 2 2 2 2 2 16" xfId="3522" xr:uid="{00000000-0005-0000-0000-00002E0D0000}"/>
    <cellStyle name="Normal 2 16 2 2 2 2 2 2 2 17" xfId="3523" xr:uid="{00000000-0005-0000-0000-00002F0D0000}"/>
    <cellStyle name="Normal 2 16 2 2 2 2 2 2 2 2" xfId="3515" xr:uid="{00000000-0005-0000-0000-0000300D0000}"/>
    <cellStyle name="Normal 2 16 2 2 2 2 2 2 2 2 2" xfId="3524" xr:uid="{00000000-0005-0000-0000-0000310D0000}"/>
    <cellStyle name="Normal 2 16 2 2 2 2 2 2 2 2 2 2" xfId="3525" xr:uid="{00000000-0005-0000-0000-0000320D0000}"/>
    <cellStyle name="Normal 2 16 2 2 2 2 2 2 2 3" xfId="3526" xr:uid="{00000000-0005-0000-0000-0000330D0000}"/>
    <cellStyle name="Normal 2 16 2 2 2 2 2 2 2 4" xfId="3527" xr:uid="{00000000-0005-0000-0000-0000340D0000}"/>
    <cellStyle name="Normal 2 16 2 2 2 2 2 2 2 5" xfId="3528" xr:uid="{00000000-0005-0000-0000-0000350D0000}"/>
    <cellStyle name="Normal 2 16 2 2 2 2 2 2 2 6" xfId="3529" xr:uid="{00000000-0005-0000-0000-0000360D0000}"/>
    <cellStyle name="Normal 2 16 2 2 2 2 2 2 2 7" xfId="3530" xr:uid="{00000000-0005-0000-0000-0000370D0000}"/>
    <cellStyle name="Normal 2 16 2 2 2 2 2 2 2 8" xfId="3531" xr:uid="{00000000-0005-0000-0000-0000380D0000}"/>
    <cellStyle name="Normal 2 16 2 2 2 2 2 2 2 9" xfId="3532" xr:uid="{00000000-0005-0000-0000-0000390D0000}"/>
    <cellStyle name="Normal 2 16 2 2 2 2 2 2 3" xfId="3533" xr:uid="{00000000-0005-0000-0000-00003A0D0000}"/>
    <cellStyle name="Normal 2 16 2 2 2 2 2 2 4" xfId="3534" xr:uid="{00000000-0005-0000-0000-00003B0D0000}"/>
    <cellStyle name="Normal 2 16 2 2 2 2 2 2 5" xfId="3535" xr:uid="{00000000-0005-0000-0000-00003C0D0000}"/>
    <cellStyle name="Normal 2 16 2 2 2 2 2 2 6" xfId="3536" xr:uid="{00000000-0005-0000-0000-00003D0D0000}"/>
    <cellStyle name="Normal 2 16 2 2 2 2 2 2 7" xfId="3537" xr:uid="{00000000-0005-0000-0000-00003E0D0000}"/>
    <cellStyle name="Normal 2 16 2 2 2 2 2 2 8" xfId="3538" xr:uid="{00000000-0005-0000-0000-00003F0D0000}"/>
    <cellStyle name="Normal 2 16 2 2 2 2 2 2 9" xfId="3539" xr:uid="{00000000-0005-0000-0000-0000400D0000}"/>
    <cellStyle name="Normal 2 16 2 2 2 2 2 3" xfId="3540" xr:uid="{00000000-0005-0000-0000-0000410D0000}"/>
    <cellStyle name="Normal 2 16 2 2 2 2 2 4" xfId="3541" xr:uid="{00000000-0005-0000-0000-0000420D0000}"/>
    <cellStyle name="Normal 2 16 2 2 2 2 2 5" xfId="3542" xr:uid="{00000000-0005-0000-0000-0000430D0000}"/>
    <cellStyle name="Normal 2 16 2 2 2 2 2 6" xfId="3543" xr:uid="{00000000-0005-0000-0000-0000440D0000}"/>
    <cellStyle name="Normal 2 16 2 2 2 2 2 7" xfId="3544" xr:uid="{00000000-0005-0000-0000-0000450D0000}"/>
    <cellStyle name="Normal 2 16 2 2 2 2 2 8" xfId="3545" xr:uid="{00000000-0005-0000-0000-0000460D0000}"/>
    <cellStyle name="Normal 2 16 2 2 2 2 2 9" xfId="3546" xr:uid="{00000000-0005-0000-0000-0000470D0000}"/>
    <cellStyle name="Normal 2 16 2 2 2 2 3" xfId="3547" xr:uid="{00000000-0005-0000-0000-0000480D0000}"/>
    <cellStyle name="Normal 2 16 2 2 2 2 3 2" xfId="3548" xr:uid="{00000000-0005-0000-0000-0000490D0000}"/>
    <cellStyle name="Normal 2 16 2 2 2 2 3 3" xfId="3549" xr:uid="{00000000-0005-0000-0000-00004A0D0000}"/>
    <cellStyle name="Normal 2 16 2 2 2 2 4" xfId="3550" xr:uid="{00000000-0005-0000-0000-00004B0D0000}"/>
    <cellStyle name="Normal 2 16 2 2 2 2 5" xfId="3551" xr:uid="{00000000-0005-0000-0000-00004C0D0000}"/>
    <cellStyle name="Normal 2 16 2 2 2 2 6" xfId="3552" xr:uid="{00000000-0005-0000-0000-00004D0D0000}"/>
    <cellStyle name="Normal 2 16 2 2 2 2 7" xfId="3553" xr:uid="{00000000-0005-0000-0000-00004E0D0000}"/>
    <cellStyle name="Normal 2 16 2 2 2 2 8" xfId="3554" xr:uid="{00000000-0005-0000-0000-00004F0D0000}"/>
    <cellStyle name="Normal 2 16 2 2 2 2 9" xfId="3555" xr:uid="{00000000-0005-0000-0000-0000500D0000}"/>
    <cellStyle name="Normal 2 16 2 2 2 3" xfId="3556" xr:uid="{00000000-0005-0000-0000-0000510D0000}"/>
    <cellStyle name="Normal 2 16 2 2 2 3 2" xfId="3557" xr:uid="{00000000-0005-0000-0000-0000520D0000}"/>
    <cellStyle name="Normal 2 16 2 2 2 3 2 2" xfId="3558" xr:uid="{00000000-0005-0000-0000-0000530D0000}"/>
    <cellStyle name="Normal 2 16 2 2 2 3 2 3" xfId="3559" xr:uid="{00000000-0005-0000-0000-0000540D0000}"/>
    <cellStyle name="Normal 2 16 2 2 2 4" xfId="3560" xr:uid="{00000000-0005-0000-0000-0000550D0000}"/>
    <cellStyle name="Normal 2 16 2 2 2 5" xfId="3561" xr:uid="{00000000-0005-0000-0000-0000560D0000}"/>
    <cellStyle name="Normal 2 16 2 2 2 6" xfId="3562" xr:uid="{00000000-0005-0000-0000-0000570D0000}"/>
    <cellStyle name="Normal 2 16 2 2 2 7" xfId="3563" xr:uid="{00000000-0005-0000-0000-0000580D0000}"/>
    <cellStyle name="Normal 2 16 2 2 2 8" xfId="3564" xr:uid="{00000000-0005-0000-0000-0000590D0000}"/>
    <cellStyle name="Normal 2 16 2 2 2 9" xfId="3565" xr:uid="{00000000-0005-0000-0000-00005A0D0000}"/>
    <cellStyle name="Normal 2 16 2 2 3" xfId="3566" xr:uid="{00000000-0005-0000-0000-00005B0D0000}"/>
    <cellStyle name="Normal 2 16 2 2 3 2" xfId="3567" xr:uid="{00000000-0005-0000-0000-00005C0D0000}"/>
    <cellStyle name="Normal 2 16 2 2 3 3" xfId="3568" xr:uid="{00000000-0005-0000-0000-00005D0D0000}"/>
    <cellStyle name="Normal 2 16 2 2 4" xfId="3569" xr:uid="{00000000-0005-0000-0000-00005E0D0000}"/>
    <cellStyle name="Normal 2 16 2 2 4 2" xfId="3570" xr:uid="{00000000-0005-0000-0000-00005F0D0000}"/>
    <cellStyle name="Normal 2 16 2 2 4 2 2" xfId="3571" xr:uid="{00000000-0005-0000-0000-0000600D0000}"/>
    <cellStyle name="Normal 2 16 2 2 4 2 2 2" xfId="3572" xr:uid="{00000000-0005-0000-0000-0000610D0000}"/>
    <cellStyle name="Normal 2 16 2 2 4 2 2 3" xfId="3573" xr:uid="{00000000-0005-0000-0000-0000620D0000}"/>
    <cellStyle name="Normal 2 16 2 2 4 3" xfId="3574" xr:uid="{00000000-0005-0000-0000-0000630D0000}"/>
    <cellStyle name="Normal 2 16 2 2 4 4" xfId="3575" xr:uid="{00000000-0005-0000-0000-0000640D0000}"/>
    <cellStyle name="Normal 2 16 2 2 5" xfId="3576" xr:uid="{00000000-0005-0000-0000-0000650D0000}"/>
    <cellStyle name="Normal 2 16 2 2 5 2" xfId="3577" xr:uid="{00000000-0005-0000-0000-0000660D0000}"/>
    <cellStyle name="Normal 2 16 2 2 5 3" xfId="3578" xr:uid="{00000000-0005-0000-0000-0000670D0000}"/>
    <cellStyle name="Normal 2 16 2 2 6" xfId="3579" xr:uid="{00000000-0005-0000-0000-0000680D0000}"/>
    <cellStyle name="Normal 2 16 2 2 7" xfId="3580" xr:uid="{00000000-0005-0000-0000-0000690D0000}"/>
    <cellStyle name="Normal 2 16 2 2 8" xfId="3581" xr:uid="{00000000-0005-0000-0000-00006A0D0000}"/>
    <cellStyle name="Normal 2 16 2 2 9" xfId="3582" xr:uid="{00000000-0005-0000-0000-00006B0D0000}"/>
    <cellStyle name="Normal 2 16 2 20" xfId="3583" xr:uid="{00000000-0005-0000-0000-00006C0D0000}"/>
    <cellStyle name="Normal 2 16 2 21" xfId="3584" xr:uid="{00000000-0005-0000-0000-00006D0D0000}"/>
    <cellStyle name="Normal 2 16 2 22" xfId="3585" xr:uid="{00000000-0005-0000-0000-00006E0D0000}"/>
    <cellStyle name="Normal 2 16 2 23" xfId="3586" xr:uid="{00000000-0005-0000-0000-00006F0D0000}"/>
    <cellStyle name="Normal 2 16 2 3" xfId="3587" xr:uid="{00000000-0005-0000-0000-0000700D0000}"/>
    <cellStyle name="Normal 2 16 2 3 2" xfId="3588" xr:uid="{00000000-0005-0000-0000-0000710D0000}"/>
    <cellStyle name="Normal 2 16 2 3 3" xfId="3589" xr:uid="{00000000-0005-0000-0000-0000720D0000}"/>
    <cellStyle name="Normal 2 16 2 4" xfId="3590" xr:uid="{00000000-0005-0000-0000-0000730D0000}"/>
    <cellStyle name="Normal 2 16 2 4 2" xfId="3591" xr:uid="{00000000-0005-0000-0000-0000740D0000}"/>
    <cellStyle name="Normal 2 16 2 4 3" xfId="3592" xr:uid="{00000000-0005-0000-0000-0000750D0000}"/>
    <cellStyle name="Normal 2 16 2 5" xfId="3593" xr:uid="{00000000-0005-0000-0000-0000760D0000}"/>
    <cellStyle name="Normal 2 16 2 5 2" xfId="3594" xr:uid="{00000000-0005-0000-0000-0000770D0000}"/>
    <cellStyle name="Normal 2 16 2 5 2 2" xfId="3595" xr:uid="{00000000-0005-0000-0000-0000780D0000}"/>
    <cellStyle name="Normal 2 16 2 5 2 2 2" xfId="3596" xr:uid="{00000000-0005-0000-0000-0000790D0000}"/>
    <cellStyle name="Normal 2 16 2 5 2 2 2 2" xfId="3597" xr:uid="{00000000-0005-0000-0000-00007A0D0000}"/>
    <cellStyle name="Normal 2 16 2 5 2 2 2 3" xfId="3598" xr:uid="{00000000-0005-0000-0000-00007B0D0000}"/>
    <cellStyle name="Normal 2 16 2 5 2 2 2 4" xfId="3599" xr:uid="{00000000-0005-0000-0000-00007C0D0000}"/>
    <cellStyle name="Normal 2 16 2 5 2 3" xfId="3600" xr:uid="{00000000-0005-0000-0000-00007D0D0000}"/>
    <cellStyle name="Normal 2 16 2 5 2 4" xfId="3601" xr:uid="{00000000-0005-0000-0000-00007E0D0000}"/>
    <cellStyle name="Normal 2 16 2 5 2 5" xfId="3602" xr:uid="{00000000-0005-0000-0000-00007F0D0000}"/>
    <cellStyle name="Normal 2 16 2 5 3" xfId="3603" xr:uid="{00000000-0005-0000-0000-0000800D0000}"/>
    <cellStyle name="Normal 2 16 2 5 3 2" xfId="3604" xr:uid="{00000000-0005-0000-0000-0000810D0000}"/>
    <cellStyle name="Normal 2 16 2 5 3 3" xfId="3605" xr:uid="{00000000-0005-0000-0000-0000820D0000}"/>
    <cellStyle name="Normal 2 16 2 5 3 4" xfId="3606" xr:uid="{00000000-0005-0000-0000-0000830D0000}"/>
    <cellStyle name="Normal 2 16 2 6" xfId="3607" xr:uid="{00000000-0005-0000-0000-0000840D0000}"/>
    <cellStyle name="Normal 2 16 2 6 2" xfId="3608" xr:uid="{00000000-0005-0000-0000-0000850D0000}"/>
    <cellStyle name="Normal 2 16 2 6 2 2" xfId="3609" xr:uid="{00000000-0005-0000-0000-0000860D0000}"/>
    <cellStyle name="Normal 2 16 2 6 2 3" xfId="3610" xr:uid="{00000000-0005-0000-0000-0000870D0000}"/>
    <cellStyle name="Normal 2 16 2 6 2 4" xfId="3611" xr:uid="{00000000-0005-0000-0000-0000880D0000}"/>
    <cellStyle name="Normal 2 16 2 7" xfId="3612" xr:uid="{00000000-0005-0000-0000-0000890D0000}"/>
    <cellStyle name="Normal 2 16 2 8" xfId="3613" xr:uid="{00000000-0005-0000-0000-00008A0D0000}"/>
    <cellStyle name="Normal 2 16 2 9" xfId="3614" xr:uid="{00000000-0005-0000-0000-00008B0D0000}"/>
    <cellStyle name="Normal 2 16 20" xfId="3615" xr:uid="{00000000-0005-0000-0000-00008C0D0000}"/>
    <cellStyle name="Normal 2 16 21" xfId="3616" xr:uid="{00000000-0005-0000-0000-00008D0D0000}"/>
    <cellStyle name="Normal 2 16 22" xfId="3617" xr:uid="{00000000-0005-0000-0000-00008E0D0000}"/>
    <cellStyle name="Normal 2 16 23" xfId="3618" xr:uid="{00000000-0005-0000-0000-00008F0D0000}"/>
    <cellStyle name="Normal 2 16 24" xfId="3619" xr:uid="{00000000-0005-0000-0000-0000900D0000}"/>
    <cellStyle name="Normal 2 16 25" xfId="3620" xr:uid="{00000000-0005-0000-0000-0000910D0000}"/>
    <cellStyle name="Normal 2 16 26" xfId="3621" xr:uid="{00000000-0005-0000-0000-0000920D0000}"/>
    <cellStyle name="Normal 2 16 27" xfId="3622" xr:uid="{00000000-0005-0000-0000-0000930D0000}"/>
    <cellStyle name="Normal 2 16 28" xfId="3623" xr:uid="{00000000-0005-0000-0000-0000940D0000}"/>
    <cellStyle name="Normal 2 16 29" xfId="3624" xr:uid="{00000000-0005-0000-0000-0000950D0000}"/>
    <cellStyle name="Normal 2 16 3" xfId="3625" xr:uid="{00000000-0005-0000-0000-0000960D0000}"/>
    <cellStyle name="Normal 2 16 3 10" xfId="3626" xr:uid="{00000000-0005-0000-0000-0000970D0000}"/>
    <cellStyle name="Normal 2 16 3 11" xfId="3627" xr:uid="{00000000-0005-0000-0000-0000980D0000}"/>
    <cellStyle name="Normal 2 16 3 12" xfId="3628" xr:uid="{00000000-0005-0000-0000-0000990D0000}"/>
    <cellStyle name="Normal 2 16 3 13" xfId="3629" xr:uid="{00000000-0005-0000-0000-00009A0D0000}"/>
    <cellStyle name="Normal 2 16 3 14" xfId="3630" xr:uid="{00000000-0005-0000-0000-00009B0D0000}"/>
    <cellStyle name="Normal 2 16 3 15" xfId="3631" xr:uid="{00000000-0005-0000-0000-00009C0D0000}"/>
    <cellStyle name="Normal 2 16 3 16" xfId="3632" xr:uid="{00000000-0005-0000-0000-00009D0D0000}"/>
    <cellStyle name="Normal 2 16 3 17" xfId="3633" xr:uid="{00000000-0005-0000-0000-00009E0D0000}"/>
    <cellStyle name="Normal 2 16 3 2" xfId="3634" xr:uid="{00000000-0005-0000-0000-00009F0D0000}"/>
    <cellStyle name="Normal 2 16 3 3" xfId="3635" xr:uid="{00000000-0005-0000-0000-0000A00D0000}"/>
    <cellStyle name="Normal 2 16 3 4" xfId="3636" xr:uid="{00000000-0005-0000-0000-0000A10D0000}"/>
    <cellStyle name="Normal 2 16 3 5" xfId="3637" xr:uid="{00000000-0005-0000-0000-0000A20D0000}"/>
    <cellStyle name="Normal 2 16 3 6" xfId="3638" xr:uid="{00000000-0005-0000-0000-0000A30D0000}"/>
    <cellStyle name="Normal 2 16 3 7" xfId="3639" xr:uid="{00000000-0005-0000-0000-0000A40D0000}"/>
    <cellStyle name="Normal 2 16 3 8" xfId="3640" xr:uid="{00000000-0005-0000-0000-0000A50D0000}"/>
    <cellStyle name="Normal 2 16 3 9" xfId="3641" xr:uid="{00000000-0005-0000-0000-0000A60D0000}"/>
    <cellStyle name="Normal 2 16 30" xfId="3642" xr:uid="{00000000-0005-0000-0000-0000A70D0000}"/>
    <cellStyle name="Normal 2 16 31" xfId="3643" xr:uid="{00000000-0005-0000-0000-0000A80D0000}"/>
    <cellStyle name="Normal 2 16 32" xfId="3644" xr:uid="{00000000-0005-0000-0000-0000A90D0000}"/>
    <cellStyle name="Normal 2 16 33" xfId="3645" xr:uid="{00000000-0005-0000-0000-0000AA0D0000}"/>
    <cellStyle name="Normal 2 16 34" xfId="3646" xr:uid="{00000000-0005-0000-0000-0000AB0D0000}"/>
    <cellStyle name="Normal 2 16 4" xfId="3647" xr:uid="{00000000-0005-0000-0000-0000AC0D0000}"/>
    <cellStyle name="Normal 2 16 4 10" xfId="3648" xr:uid="{00000000-0005-0000-0000-0000AD0D0000}"/>
    <cellStyle name="Normal 2 16 4 11" xfId="3649" xr:uid="{00000000-0005-0000-0000-0000AE0D0000}"/>
    <cellStyle name="Normal 2 16 4 12" xfId="3650" xr:uid="{00000000-0005-0000-0000-0000AF0D0000}"/>
    <cellStyle name="Normal 2 16 4 13" xfId="3651" xr:uid="{00000000-0005-0000-0000-0000B00D0000}"/>
    <cellStyle name="Normal 2 16 4 14" xfId="3652" xr:uid="{00000000-0005-0000-0000-0000B10D0000}"/>
    <cellStyle name="Normal 2 16 4 15" xfId="3653" xr:uid="{00000000-0005-0000-0000-0000B20D0000}"/>
    <cellStyle name="Normal 2 16 4 16" xfId="3654" xr:uid="{00000000-0005-0000-0000-0000B30D0000}"/>
    <cellStyle name="Normal 2 16 4 17" xfId="3655" xr:uid="{00000000-0005-0000-0000-0000B40D0000}"/>
    <cellStyle name="Normal 2 16 4 2" xfId="3656" xr:uid="{00000000-0005-0000-0000-0000B50D0000}"/>
    <cellStyle name="Normal 2 16 4 3" xfId="3657" xr:uid="{00000000-0005-0000-0000-0000B60D0000}"/>
    <cellStyle name="Normal 2 16 4 4" xfId="3658" xr:uid="{00000000-0005-0000-0000-0000B70D0000}"/>
    <cellStyle name="Normal 2 16 4 5" xfId="3659" xr:uid="{00000000-0005-0000-0000-0000B80D0000}"/>
    <cellStyle name="Normal 2 16 4 6" xfId="3660" xr:uid="{00000000-0005-0000-0000-0000B90D0000}"/>
    <cellStyle name="Normal 2 16 4 7" xfId="3661" xr:uid="{00000000-0005-0000-0000-0000BA0D0000}"/>
    <cellStyle name="Normal 2 16 4 8" xfId="3662" xr:uid="{00000000-0005-0000-0000-0000BB0D0000}"/>
    <cellStyle name="Normal 2 16 4 9" xfId="3663" xr:uid="{00000000-0005-0000-0000-0000BC0D0000}"/>
    <cellStyle name="Normal 2 16 5" xfId="3664" xr:uid="{00000000-0005-0000-0000-0000BD0D0000}"/>
    <cellStyle name="Normal 2 16 5 10" xfId="3665" xr:uid="{00000000-0005-0000-0000-0000BE0D0000}"/>
    <cellStyle name="Normal 2 16 5 11" xfId="3666" xr:uid="{00000000-0005-0000-0000-0000BF0D0000}"/>
    <cellStyle name="Normal 2 16 5 12" xfId="3667" xr:uid="{00000000-0005-0000-0000-0000C00D0000}"/>
    <cellStyle name="Normal 2 16 5 13" xfId="3668" xr:uid="{00000000-0005-0000-0000-0000C10D0000}"/>
    <cellStyle name="Normal 2 16 5 14" xfId="3669" xr:uid="{00000000-0005-0000-0000-0000C20D0000}"/>
    <cellStyle name="Normal 2 16 5 15" xfId="3670" xr:uid="{00000000-0005-0000-0000-0000C30D0000}"/>
    <cellStyle name="Normal 2 16 5 16" xfId="3671" xr:uid="{00000000-0005-0000-0000-0000C40D0000}"/>
    <cellStyle name="Normal 2 16 5 17" xfId="3672" xr:uid="{00000000-0005-0000-0000-0000C50D0000}"/>
    <cellStyle name="Normal 2 16 5 2" xfId="3673" xr:uid="{00000000-0005-0000-0000-0000C60D0000}"/>
    <cellStyle name="Normal 2 16 5 2 2" xfId="3674" xr:uid="{00000000-0005-0000-0000-0000C70D0000}"/>
    <cellStyle name="Normal 2 16 5 3" xfId="3675" xr:uid="{00000000-0005-0000-0000-0000C80D0000}"/>
    <cellStyle name="Normal 2 16 5 4" xfId="3676" xr:uid="{00000000-0005-0000-0000-0000C90D0000}"/>
    <cellStyle name="Normal 2 16 5 5" xfId="3677" xr:uid="{00000000-0005-0000-0000-0000CA0D0000}"/>
    <cellStyle name="Normal 2 16 5 6" xfId="3678" xr:uid="{00000000-0005-0000-0000-0000CB0D0000}"/>
    <cellStyle name="Normal 2 16 5 7" xfId="3679" xr:uid="{00000000-0005-0000-0000-0000CC0D0000}"/>
    <cellStyle name="Normal 2 16 5 8" xfId="3680" xr:uid="{00000000-0005-0000-0000-0000CD0D0000}"/>
    <cellStyle name="Normal 2 16 5 9" xfId="3681" xr:uid="{00000000-0005-0000-0000-0000CE0D0000}"/>
    <cellStyle name="Normal 2 16 6" xfId="3682" xr:uid="{00000000-0005-0000-0000-0000CF0D0000}"/>
    <cellStyle name="Normal 2 16 6 2" xfId="3683" xr:uid="{00000000-0005-0000-0000-0000D00D0000}"/>
    <cellStyle name="Normal 2 16 6 2 2" xfId="3684" xr:uid="{00000000-0005-0000-0000-0000D10D0000}"/>
    <cellStyle name="Normal 2 16 6 2 2 2" xfId="3685" xr:uid="{00000000-0005-0000-0000-0000D20D0000}"/>
    <cellStyle name="Normal 2 16 6 2 2 2 2" xfId="3686" xr:uid="{00000000-0005-0000-0000-0000D30D0000}"/>
    <cellStyle name="Normal 2 16 6 2 2 2 2 2" xfId="3687" xr:uid="{00000000-0005-0000-0000-0000D40D0000}"/>
    <cellStyle name="Normal 2 16 6 2 2 2 2 3" xfId="3688" xr:uid="{00000000-0005-0000-0000-0000D50D0000}"/>
    <cellStyle name="Normal 2 16 6 2 2 2 2 4" xfId="3689" xr:uid="{00000000-0005-0000-0000-0000D60D0000}"/>
    <cellStyle name="Normal 2 16 6 2 2 3" xfId="3690" xr:uid="{00000000-0005-0000-0000-0000D70D0000}"/>
    <cellStyle name="Normal 2 16 6 2 2 4" xfId="3691" xr:uid="{00000000-0005-0000-0000-0000D80D0000}"/>
    <cellStyle name="Normal 2 16 6 2 2 5" xfId="3692" xr:uid="{00000000-0005-0000-0000-0000D90D0000}"/>
    <cellStyle name="Normal 2 16 6 2 3" xfId="3693" xr:uid="{00000000-0005-0000-0000-0000DA0D0000}"/>
    <cellStyle name="Normal 2 16 6 2 3 2" xfId="3694" xr:uid="{00000000-0005-0000-0000-0000DB0D0000}"/>
    <cellStyle name="Normal 2 16 6 2 3 3" xfId="3695" xr:uid="{00000000-0005-0000-0000-0000DC0D0000}"/>
    <cellStyle name="Normal 2 16 6 2 3 4" xfId="3696" xr:uid="{00000000-0005-0000-0000-0000DD0D0000}"/>
    <cellStyle name="Normal 2 16 6 3" xfId="3697" xr:uid="{00000000-0005-0000-0000-0000DE0D0000}"/>
    <cellStyle name="Normal 2 16 6 4" xfId="3698" xr:uid="{00000000-0005-0000-0000-0000DF0D0000}"/>
    <cellStyle name="Normal 2 16 6 4 2" xfId="3699" xr:uid="{00000000-0005-0000-0000-0000E00D0000}"/>
    <cellStyle name="Normal 2 16 6 4 2 2" xfId="3700" xr:uid="{00000000-0005-0000-0000-0000E10D0000}"/>
    <cellStyle name="Normal 2 16 6 4 2 3" xfId="3701" xr:uid="{00000000-0005-0000-0000-0000E20D0000}"/>
    <cellStyle name="Normal 2 16 6 4 2 4" xfId="3702" xr:uid="{00000000-0005-0000-0000-0000E30D0000}"/>
    <cellStyle name="Normal 2 16 6 5" xfId="3703" xr:uid="{00000000-0005-0000-0000-0000E40D0000}"/>
    <cellStyle name="Normal 2 16 6 6" xfId="3704" xr:uid="{00000000-0005-0000-0000-0000E50D0000}"/>
    <cellStyle name="Normal 2 16 6 7" xfId="3705" xr:uid="{00000000-0005-0000-0000-0000E60D0000}"/>
    <cellStyle name="Normal 2 16 7" xfId="3706" xr:uid="{00000000-0005-0000-0000-0000E70D0000}"/>
    <cellStyle name="Normal 2 16 8" xfId="3707" xr:uid="{00000000-0005-0000-0000-0000E80D0000}"/>
    <cellStyle name="Normal 2 16 8 2" xfId="3708" xr:uid="{00000000-0005-0000-0000-0000E90D0000}"/>
    <cellStyle name="Normal 2 16 8 2 2" xfId="3709" xr:uid="{00000000-0005-0000-0000-0000EA0D0000}"/>
    <cellStyle name="Normal 2 16 8 2 2 2" xfId="3710" xr:uid="{00000000-0005-0000-0000-0000EB0D0000}"/>
    <cellStyle name="Normal 2 16 8 2 2 2 2" xfId="3711" xr:uid="{00000000-0005-0000-0000-0000EC0D0000}"/>
    <cellStyle name="Normal 2 16 8 2 2 2 2 2" xfId="3712" xr:uid="{00000000-0005-0000-0000-0000ED0D0000}"/>
    <cellStyle name="Normal 2 16 8 2 2 2 2 3" xfId="3713" xr:uid="{00000000-0005-0000-0000-0000EE0D0000}"/>
    <cellStyle name="Normal 2 16 8 2 2 3" xfId="3714" xr:uid="{00000000-0005-0000-0000-0000EF0D0000}"/>
    <cellStyle name="Normal 2 16 8 2 2 4" xfId="3715" xr:uid="{00000000-0005-0000-0000-0000F00D0000}"/>
    <cellStyle name="Normal 2 16 8 2 3" xfId="3716" xr:uid="{00000000-0005-0000-0000-0000F10D0000}"/>
    <cellStyle name="Normal 2 16 8 2 3 2" xfId="3717" xr:uid="{00000000-0005-0000-0000-0000F20D0000}"/>
    <cellStyle name="Normal 2 16 8 2 3 3" xfId="3718" xr:uid="{00000000-0005-0000-0000-0000F30D0000}"/>
    <cellStyle name="Normal 2 16 8 3" xfId="3719" xr:uid="{00000000-0005-0000-0000-0000F40D0000}"/>
    <cellStyle name="Normal 2 16 8 3 2" xfId="3720" xr:uid="{00000000-0005-0000-0000-0000F50D0000}"/>
    <cellStyle name="Normal 2 16 8 3 2 2" xfId="3721" xr:uid="{00000000-0005-0000-0000-0000F60D0000}"/>
    <cellStyle name="Normal 2 16 8 3 2 3" xfId="3722" xr:uid="{00000000-0005-0000-0000-0000F70D0000}"/>
    <cellStyle name="Normal 2 16 8 4" xfId="3723" xr:uid="{00000000-0005-0000-0000-0000F80D0000}"/>
    <cellStyle name="Normal 2 16 8 5" xfId="3724" xr:uid="{00000000-0005-0000-0000-0000F90D0000}"/>
    <cellStyle name="Normal 2 16 9" xfId="3725" xr:uid="{00000000-0005-0000-0000-0000FA0D0000}"/>
    <cellStyle name="Normal 2 16 9 2" xfId="3726" xr:uid="{00000000-0005-0000-0000-0000FB0D0000}"/>
    <cellStyle name="Normal 2 16 9 2 2" xfId="3727" xr:uid="{00000000-0005-0000-0000-0000FC0D0000}"/>
    <cellStyle name="Normal 2 16 9 2 2 2" xfId="3728" xr:uid="{00000000-0005-0000-0000-0000FD0D0000}"/>
    <cellStyle name="Normal 2 16 9 2 2 3" xfId="3729" xr:uid="{00000000-0005-0000-0000-0000FE0D0000}"/>
    <cellStyle name="Normal 2 16 9 3" xfId="3730" xr:uid="{00000000-0005-0000-0000-0000FF0D0000}"/>
    <cellStyle name="Normal 2 16 9 4" xfId="3731" xr:uid="{00000000-0005-0000-0000-0000000E0000}"/>
    <cellStyle name="Normal 2 160" xfId="3732" xr:uid="{00000000-0005-0000-0000-0000010E0000}"/>
    <cellStyle name="Normal 2 161" xfId="3733" xr:uid="{00000000-0005-0000-0000-0000020E0000}"/>
    <cellStyle name="Normal 2 162" xfId="3734" xr:uid="{00000000-0005-0000-0000-0000030E0000}"/>
    <cellStyle name="Normal 2 163" xfId="3735" xr:uid="{00000000-0005-0000-0000-0000040E0000}"/>
    <cellStyle name="Normal 2 164" xfId="3736" xr:uid="{00000000-0005-0000-0000-0000050E0000}"/>
    <cellStyle name="Normal 2 165" xfId="3737" xr:uid="{00000000-0005-0000-0000-0000060E0000}"/>
    <cellStyle name="Normal 2 166" xfId="3738" xr:uid="{00000000-0005-0000-0000-0000070E0000}"/>
    <cellStyle name="Normal 2 167" xfId="3739" xr:uid="{00000000-0005-0000-0000-0000080E0000}"/>
    <cellStyle name="Normal 2 168" xfId="3740" xr:uid="{00000000-0005-0000-0000-0000090E0000}"/>
    <cellStyle name="Normal 2 169" xfId="3741" xr:uid="{00000000-0005-0000-0000-00000A0E0000}"/>
    <cellStyle name="Normal 2 17" xfId="561" xr:uid="{00000000-0005-0000-0000-00000B0E0000}"/>
    <cellStyle name="Normal 2 17 10" xfId="3742" xr:uid="{00000000-0005-0000-0000-00000C0E0000}"/>
    <cellStyle name="Normal 2 17 11" xfId="3743" xr:uid="{00000000-0005-0000-0000-00000D0E0000}"/>
    <cellStyle name="Normal 2 17 12" xfId="3744" xr:uid="{00000000-0005-0000-0000-00000E0E0000}"/>
    <cellStyle name="Normal 2 17 13" xfId="3745" xr:uid="{00000000-0005-0000-0000-00000F0E0000}"/>
    <cellStyle name="Normal 2 17 14" xfId="3746" xr:uid="{00000000-0005-0000-0000-0000100E0000}"/>
    <cellStyle name="Normal 2 17 15" xfId="3747" xr:uid="{00000000-0005-0000-0000-0000110E0000}"/>
    <cellStyle name="Normal 2 17 16" xfId="3748" xr:uid="{00000000-0005-0000-0000-0000120E0000}"/>
    <cellStyle name="Normal 2 17 17" xfId="3749" xr:uid="{00000000-0005-0000-0000-0000130E0000}"/>
    <cellStyle name="Normal 2 17 18" xfId="3750" xr:uid="{00000000-0005-0000-0000-0000140E0000}"/>
    <cellStyle name="Normal 2 17 19" xfId="3751" xr:uid="{00000000-0005-0000-0000-0000150E0000}"/>
    <cellStyle name="Normal 2 17 2" xfId="3752" xr:uid="{00000000-0005-0000-0000-0000160E0000}"/>
    <cellStyle name="Normal 2 17 2 10" xfId="3753" xr:uid="{00000000-0005-0000-0000-0000170E0000}"/>
    <cellStyle name="Normal 2 17 2 11" xfId="3754" xr:uid="{00000000-0005-0000-0000-0000180E0000}"/>
    <cellStyle name="Normal 2 17 2 12" xfId="3755" xr:uid="{00000000-0005-0000-0000-0000190E0000}"/>
    <cellStyle name="Normal 2 17 2 13" xfId="3756" xr:uid="{00000000-0005-0000-0000-00001A0E0000}"/>
    <cellStyle name="Normal 2 17 2 14" xfId="3757" xr:uid="{00000000-0005-0000-0000-00001B0E0000}"/>
    <cellStyle name="Normal 2 17 2 15" xfId="3758" xr:uid="{00000000-0005-0000-0000-00001C0E0000}"/>
    <cellStyle name="Normal 2 17 2 16" xfId="3759" xr:uid="{00000000-0005-0000-0000-00001D0E0000}"/>
    <cellStyle name="Normal 2 17 2 17" xfId="3760" xr:uid="{00000000-0005-0000-0000-00001E0E0000}"/>
    <cellStyle name="Normal 2 17 2 18" xfId="3761" xr:uid="{00000000-0005-0000-0000-00001F0E0000}"/>
    <cellStyle name="Normal 2 17 2 19" xfId="3762" xr:uid="{00000000-0005-0000-0000-0000200E0000}"/>
    <cellStyle name="Normal 2 17 2 2" xfId="3763" xr:uid="{00000000-0005-0000-0000-0000210E0000}"/>
    <cellStyle name="Normal 2 17 2 2 10" xfId="3764" xr:uid="{00000000-0005-0000-0000-0000220E0000}"/>
    <cellStyle name="Normal 2 17 2 2 11" xfId="3765" xr:uid="{00000000-0005-0000-0000-0000230E0000}"/>
    <cellStyle name="Normal 2 17 2 2 12" xfId="3766" xr:uid="{00000000-0005-0000-0000-0000240E0000}"/>
    <cellStyle name="Normal 2 17 2 2 13" xfId="3767" xr:uid="{00000000-0005-0000-0000-0000250E0000}"/>
    <cellStyle name="Normal 2 17 2 2 14" xfId="3768" xr:uid="{00000000-0005-0000-0000-0000260E0000}"/>
    <cellStyle name="Normal 2 17 2 2 15" xfId="3769" xr:uid="{00000000-0005-0000-0000-0000270E0000}"/>
    <cellStyle name="Normal 2 17 2 2 16" xfId="3770" xr:uid="{00000000-0005-0000-0000-0000280E0000}"/>
    <cellStyle name="Normal 2 17 2 2 17" xfId="3771" xr:uid="{00000000-0005-0000-0000-0000290E0000}"/>
    <cellStyle name="Normal 2 17 2 2 2" xfId="3772" xr:uid="{00000000-0005-0000-0000-00002A0E0000}"/>
    <cellStyle name="Normal 2 17 2 2 2 10" xfId="3773" xr:uid="{00000000-0005-0000-0000-00002B0E0000}"/>
    <cellStyle name="Normal 2 17 2 2 2 11" xfId="3774" xr:uid="{00000000-0005-0000-0000-00002C0E0000}"/>
    <cellStyle name="Normal 2 17 2 2 2 12" xfId="3775" xr:uid="{00000000-0005-0000-0000-00002D0E0000}"/>
    <cellStyle name="Normal 2 17 2 2 2 13" xfId="3776" xr:uid="{00000000-0005-0000-0000-00002E0E0000}"/>
    <cellStyle name="Normal 2 17 2 2 2 14" xfId="3777" xr:uid="{00000000-0005-0000-0000-00002F0E0000}"/>
    <cellStyle name="Normal 2 17 2 2 2 15" xfId="3778" xr:uid="{00000000-0005-0000-0000-0000300E0000}"/>
    <cellStyle name="Normal 2 17 2 2 2 16" xfId="3779" xr:uid="{00000000-0005-0000-0000-0000310E0000}"/>
    <cellStyle name="Normal 2 17 2 2 2 17" xfId="3780" xr:uid="{00000000-0005-0000-0000-0000320E0000}"/>
    <cellStyle name="Normal 2 17 2 2 2 18" xfId="3781" xr:uid="{00000000-0005-0000-0000-0000330E0000}"/>
    <cellStyle name="Normal 2 17 2 2 2 19" xfId="3782" xr:uid="{00000000-0005-0000-0000-0000340E0000}"/>
    <cellStyle name="Normal 2 17 2 2 2 2" xfId="3783" xr:uid="{00000000-0005-0000-0000-0000350E0000}"/>
    <cellStyle name="Normal 2 17 2 2 2 2 10" xfId="3784" xr:uid="{00000000-0005-0000-0000-0000360E0000}"/>
    <cellStyle name="Normal 2 17 2 2 2 2 11" xfId="3785" xr:uid="{00000000-0005-0000-0000-0000370E0000}"/>
    <cellStyle name="Normal 2 17 2 2 2 2 12" xfId="3786" xr:uid="{00000000-0005-0000-0000-0000380E0000}"/>
    <cellStyle name="Normal 2 17 2 2 2 2 13" xfId="3787" xr:uid="{00000000-0005-0000-0000-0000390E0000}"/>
    <cellStyle name="Normal 2 17 2 2 2 2 14" xfId="3788" xr:uid="{00000000-0005-0000-0000-00003A0E0000}"/>
    <cellStyle name="Normal 2 17 2 2 2 2 15" xfId="3789" xr:uid="{00000000-0005-0000-0000-00003B0E0000}"/>
    <cellStyle name="Normal 2 17 2 2 2 2 16" xfId="3790" xr:uid="{00000000-0005-0000-0000-00003C0E0000}"/>
    <cellStyle name="Normal 2 17 2 2 2 2 2" xfId="3791" xr:uid="{00000000-0005-0000-0000-00003D0E0000}"/>
    <cellStyle name="Normal 2 17 2 2 2 2 2 10" xfId="3792" xr:uid="{00000000-0005-0000-0000-00003E0E0000}"/>
    <cellStyle name="Normal 2 17 2 2 2 2 2 11" xfId="3793" xr:uid="{00000000-0005-0000-0000-00003F0E0000}"/>
    <cellStyle name="Normal 2 17 2 2 2 2 2 12" xfId="3794" xr:uid="{00000000-0005-0000-0000-0000400E0000}"/>
    <cellStyle name="Normal 2 17 2 2 2 2 2 13" xfId="3795" xr:uid="{00000000-0005-0000-0000-0000410E0000}"/>
    <cellStyle name="Normal 2 17 2 2 2 2 2 14" xfId="3796" xr:uid="{00000000-0005-0000-0000-0000420E0000}"/>
    <cellStyle name="Normal 2 17 2 2 2 2 2 15" xfId="3797" xr:uid="{00000000-0005-0000-0000-0000430E0000}"/>
    <cellStyle name="Normal 2 17 2 2 2 2 2 16" xfId="3798" xr:uid="{00000000-0005-0000-0000-0000440E0000}"/>
    <cellStyle name="Normal 2 17 2 2 2 2 2 17" xfId="3799" xr:uid="{00000000-0005-0000-0000-0000450E0000}"/>
    <cellStyle name="Normal 2 17 2 2 2 2 2 18" xfId="3800" xr:uid="{00000000-0005-0000-0000-0000460E0000}"/>
    <cellStyle name="Normal 2 17 2 2 2 2 2 2" xfId="3801" xr:uid="{00000000-0005-0000-0000-0000470E0000}"/>
    <cellStyle name="Normal 2 17 2 2 2 2 2 2 10" xfId="3802" xr:uid="{00000000-0005-0000-0000-0000480E0000}"/>
    <cellStyle name="Normal 2 17 2 2 2 2 2 2 11" xfId="3803" xr:uid="{00000000-0005-0000-0000-0000490E0000}"/>
    <cellStyle name="Normal 2 17 2 2 2 2 2 2 12" xfId="3804" xr:uid="{00000000-0005-0000-0000-00004A0E0000}"/>
    <cellStyle name="Normal 2 17 2 2 2 2 2 2 13" xfId="3805" xr:uid="{00000000-0005-0000-0000-00004B0E0000}"/>
    <cellStyle name="Normal 2 17 2 2 2 2 2 2 14" xfId="3806" xr:uid="{00000000-0005-0000-0000-00004C0E0000}"/>
    <cellStyle name="Normal 2 17 2 2 2 2 2 2 15" xfId="3807" xr:uid="{00000000-0005-0000-0000-00004D0E0000}"/>
    <cellStyle name="Normal 2 17 2 2 2 2 2 2 16" xfId="3808" xr:uid="{00000000-0005-0000-0000-00004E0E0000}"/>
    <cellStyle name="Normal 2 17 2 2 2 2 2 2 2" xfId="3809" xr:uid="{00000000-0005-0000-0000-00004F0E0000}"/>
    <cellStyle name="Normal 2 17 2 2 2 2 2 2 2 2" xfId="3810" xr:uid="{00000000-0005-0000-0000-0000500E0000}"/>
    <cellStyle name="Normal 2 17 2 2 2 2 2 2 3" xfId="3811" xr:uid="{00000000-0005-0000-0000-0000510E0000}"/>
    <cellStyle name="Normal 2 17 2 2 2 2 2 2 4" xfId="3812" xr:uid="{00000000-0005-0000-0000-0000520E0000}"/>
    <cellStyle name="Normal 2 17 2 2 2 2 2 2 5" xfId="3813" xr:uid="{00000000-0005-0000-0000-0000530E0000}"/>
    <cellStyle name="Normal 2 17 2 2 2 2 2 2 6" xfId="3814" xr:uid="{00000000-0005-0000-0000-0000540E0000}"/>
    <cellStyle name="Normal 2 17 2 2 2 2 2 2 7" xfId="3815" xr:uid="{00000000-0005-0000-0000-0000550E0000}"/>
    <cellStyle name="Normal 2 17 2 2 2 2 2 2 8" xfId="3816" xr:uid="{00000000-0005-0000-0000-0000560E0000}"/>
    <cellStyle name="Normal 2 17 2 2 2 2 2 2 9" xfId="3817" xr:uid="{00000000-0005-0000-0000-0000570E0000}"/>
    <cellStyle name="Normal 2 17 2 2 2 2 2 3" xfId="3818" xr:uid="{00000000-0005-0000-0000-0000580E0000}"/>
    <cellStyle name="Normal 2 17 2 2 2 2 2 4" xfId="3819" xr:uid="{00000000-0005-0000-0000-0000590E0000}"/>
    <cellStyle name="Normal 2 17 2 2 2 2 2 5" xfId="3820" xr:uid="{00000000-0005-0000-0000-00005A0E0000}"/>
    <cellStyle name="Normal 2 17 2 2 2 2 2 6" xfId="3821" xr:uid="{00000000-0005-0000-0000-00005B0E0000}"/>
    <cellStyle name="Normal 2 17 2 2 2 2 2 7" xfId="3822" xr:uid="{00000000-0005-0000-0000-00005C0E0000}"/>
    <cellStyle name="Normal 2 17 2 2 2 2 2 8" xfId="3823" xr:uid="{00000000-0005-0000-0000-00005D0E0000}"/>
    <cellStyle name="Normal 2 17 2 2 2 2 2 9" xfId="3824" xr:uid="{00000000-0005-0000-0000-00005E0E0000}"/>
    <cellStyle name="Normal 2 17 2 2 2 2 3" xfId="3825" xr:uid="{00000000-0005-0000-0000-00005F0E0000}"/>
    <cellStyle name="Normal 2 17 2 2 2 2 4" xfId="3826" xr:uid="{00000000-0005-0000-0000-0000600E0000}"/>
    <cellStyle name="Normal 2 17 2 2 2 2 5" xfId="3827" xr:uid="{00000000-0005-0000-0000-0000610E0000}"/>
    <cellStyle name="Normal 2 17 2 2 2 2 6" xfId="3828" xr:uid="{00000000-0005-0000-0000-0000620E0000}"/>
    <cellStyle name="Normal 2 17 2 2 2 2 7" xfId="3829" xr:uid="{00000000-0005-0000-0000-0000630E0000}"/>
    <cellStyle name="Normal 2 17 2 2 2 2 8" xfId="3830" xr:uid="{00000000-0005-0000-0000-0000640E0000}"/>
    <cellStyle name="Normal 2 17 2 2 2 2 9" xfId="3831" xr:uid="{00000000-0005-0000-0000-0000650E0000}"/>
    <cellStyle name="Normal 2 17 2 2 2 3" xfId="3832" xr:uid="{00000000-0005-0000-0000-0000660E0000}"/>
    <cellStyle name="Normal 2 17 2 2 2 4" xfId="3833" xr:uid="{00000000-0005-0000-0000-0000670E0000}"/>
    <cellStyle name="Normal 2 17 2 2 2 5" xfId="3834" xr:uid="{00000000-0005-0000-0000-0000680E0000}"/>
    <cellStyle name="Normal 2 17 2 2 2 6" xfId="3835" xr:uid="{00000000-0005-0000-0000-0000690E0000}"/>
    <cellStyle name="Normal 2 17 2 2 2 7" xfId="3836" xr:uid="{00000000-0005-0000-0000-00006A0E0000}"/>
    <cellStyle name="Normal 2 17 2 2 2 8" xfId="3837" xr:uid="{00000000-0005-0000-0000-00006B0E0000}"/>
    <cellStyle name="Normal 2 17 2 2 2 9" xfId="3838" xr:uid="{00000000-0005-0000-0000-00006C0E0000}"/>
    <cellStyle name="Normal 2 17 2 2 3" xfId="3839" xr:uid="{00000000-0005-0000-0000-00006D0E0000}"/>
    <cellStyle name="Normal 2 17 2 2 3 2" xfId="3840" xr:uid="{00000000-0005-0000-0000-00006E0E0000}"/>
    <cellStyle name="Normal 2 17 2 2 3 3" xfId="3841" xr:uid="{00000000-0005-0000-0000-00006F0E0000}"/>
    <cellStyle name="Normal 2 17 2 2 3 4" xfId="3842" xr:uid="{00000000-0005-0000-0000-0000700E0000}"/>
    <cellStyle name="Normal 2 17 2 2 4" xfId="3843" xr:uid="{00000000-0005-0000-0000-0000710E0000}"/>
    <cellStyle name="Normal 2 17 2 2 5" xfId="3844" xr:uid="{00000000-0005-0000-0000-0000720E0000}"/>
    <cellStyle name="Normal 2 17 2 2 6" xfId="3845" xr:uid="{00000000-0005-0000-0000-0000730E0000}"/>
    <cellStyle name="Normal 2 17 2 2 7" xfId="3846" xr:uid="{00000000-0005-0000-0000-0000740E0000}"/>
    <cellStyle name="Normal 2 17 2 2 8" xfId="3847" xr:uid="{00000000-0005-0000-0000-0000750E0000}"/>
    <cellStyle name="Normal 2 17 2 2 9" xfId="3848" xr:uid="{00000000-0005-0000-0000-0000760E0000}"/>
    <cellStyle name="Normal 2 17 2 20" xfId="3849" xr:uid="{00000000-0005-0000-0000-0000770E0000}"/>
    <cellStyle name="Normal 2 17 2 21" xfId="3850" xr:uid="{00000000-0005-0000-0000-0000780E0000}"/>
    <cellStyle name="Normal 2 17 2 3" xfId="3851" xr:uid="{00000000-0005-0000-0000-0000790E0000}"/>
    <cellStyle name="Normal 2 17 2 4" xfId="3852" xr:uid="{00000000-0005-0000-0000-00007A0E0000}"/>
    <cellStyle name="Normal 2 17 2 4 2" xfId="3853" xr:uid="{00000000-0005-0000-0000-00007B0E0000}"/>
    <cellStyle name="Normal 2 17 2 4 2 2" xfId="3854" xr:uid="{00000000-0005-0000-0000-00007C0E0000}"/>
    <cellStyle name="Normal 2 17 2 4 2 3" xfId="3855" xr:uid="{00000000-0005-0000-0000-00007D0E0000}"/>
    <cellStyle name="Normal 2 17 2 4 2 4" xfId="3856" xr:uid="{00000000-0005-0000-0000-00007E0E0000}"/>
    <cellStyle name="Normal 2 17 2 5" xfId="3857" xr:uid="{00000000-0005-0000-0000-00007F0E0000}"/>
    <cellStyle name="Normal 2 17 2 6" xfId="3858" xr:uid="{00000000-0005-0000-0000-0000800E0000}"/>
    <cellStyle name="Normal 2 17 2 7" xfId="3859" xr:uid="{00000000-0005-0000-0000-0000810E0000}"/>
    <cellStyle name="Normal 2 17 2 8" xfId="3860" xr:uid="{00000000-0005-0000-0000-0000820E0000}"/>
    <cellStyle name="Normal 2 17 2 9" xfId="3861" xr:uid="{00000000-0005-0000-0000-0000830E0000}"/>
    <cellStyle name="Normal 2 17 20" xfId="3862" xr:uid="{00000000-0005-0000-0000-0000840E0000}"/>
    <cellStyle name="Normal 2 17 21" xfId="3863" xr:uid="{00000000-0005-0000-0000-0000850E0000}"/>
    <cellStyle name="Normal 2 17 22" xfId="3864" xr:uid="{00000000-0005-0000-0000-0000860E0000}"/>
    <cellStyle name="Normal 2 17 23" xfId="3865" xr:uid="{00000000-0005-0000-0000-0000870E0000}"/>
    <cellStyle name="Normal 2 17 24" xfId="3866" xr:uid="{00000000-0005-0000-0000-0000880E0000}"/>
    <cellStyle name="Normal 2 17 25" xfId="3867" xr:uid="{00000000-0005-0000-0000-0000890E0000}"/>
    <cellStyle name="Normal 2 17 26" xfId="3868" xr:uid="{00000000-0005-0000-0000-00008A0E0000}"/>
    <cellStyle name="Normal 2 17 27" xfId="3869" xr:uid="{00000000-0005-0000-0000-00008B0E0000}"/>
    <cellStyle name="Normal 2 17 28" xfId="3870" xr:uid="{00000000-0005-0000-0000-00008C0E0000}"/>
    <cellStyle name="Normal 2 17 29" xfId="3871" xr:uid="{00000000-0005-0000-0000-00008D0E0000}"/>
    <cellStyle name="Normal 2 17 3" xfId="3872" xr:uid="{00000000-0005-0000-0000-00008E0E0000}"/>
    <cellStyle name="Normal 2 17 30" xfId="3873" xr:uid="{00000000-0005-0000-0000-00008F0E0000}"/>
    <cellStyle name="Normal 2 17 31" xfId="3874" xr:uid="{00000000-0005-0000-0000-0000900E0000}"/>
    <cellStyle name="Normal 2 17 4" xfId="3875" xr:uid="{00000000-0005-0000-0000-0000910E0000}"/>
    <cellStyle name="Normal 2 17 5" xfId="3876" xr:uid="{00000000-0005-0000-0000-0000920E0000}"/>
    <cellStyle name="Normal 2 17 5 2" xfId="3877" xr:uid="{00000000-0005-0000-0000-0000930E0000}"/>
    <cellStyle name="Normal 2 17 5 2 2" xfId="3878" xr:uid="{00000000-0005-0000-0000-0000940E0000}"/>
    <cellStyle name="Normal 2 17 5 2 2 2" xfId="3879" xr:uid="{00000000-0005-0000-0000-0000950E0000}"/>
    <cellStyle name="Normal 2 17 5 2 2 2 2" xfId="3880" xr:uid="{00000000-0005-0000-0000-0000960E0000}"/>
    <cellStyle name="Normal 2 17 5 2 2 2 2 2" xfId="3881" xr:uid="{00000000-0005-0000-0000-0000970E0000}"/>
    <cellStyle name="Normal 2 17 5 2 2 2 2 3" xfId="3882" xr:uid="{00000000-0005-0000-0000-0000980E0000}"/>
    <cellStyle name="Normal 2 17 5 2 2 3" xfId="3883" xr:uid="{00000000-0005-0000-0000-0000990E0000}"/>
    <cellStyle name="Normal 2 17 5 2 2 4" xfId="3884" xr:uid="{00000000-0005-0000-0000-00009A0E0000}"/>
    <cellStyle name="Normal 2 17 5 2 3" xfId="3885" xr:uid="{00000000-0005-0000-0000-00009B0E0000}"/>
    <cellStyle name="Normal 2 17 5 2 3 2" xfId="3886" xr:uid="{00000000-0005-0000-0000-00009C0E0000}"/>
    <cellStyle name="Normal 2 17 5 2 3 3" xfId="3887" xr:uid="{00000000-0005-0000-0000-00009D0E0000}"/>
    <cellStyle name="Normal 2 17 5 3" xfId="3888" xr:uid="{00000000-0005-0000-0000-00009E0E0000}"/>
    <cellStyle name="Normal 2 17 5 3 2" xfId="3889" xr:uid="{00000000-0005-0000-0000-00009F0E0000}"/>
    <cellStyle name="Normal 2 17 5 3 2 2" xfId="3890" xr:uid="{00000000-0005-0000-0000-0000A00E0000}"/>
    <cellStyle name="Normal 2 17 5 3 2 3" xfId="3891" xr:uid="{00000000-0005-0000-0000-0000A10E0000}"/>
    <cellStyle name="Normal 2 17 5 4" xfId="3892" xr:uid="{00000000-0005-0000-0000-0000A20E0000}"/>
    <cellStyle name="Normal 2 17 5 5" xfId="3893" xr:uid="{00000000-0005-0000-0000-0000A30E0000}"/>
    <cellStyle name="Normal 2 17 6" xfId="3894" xr:uid="{00000000-0005-0000-0000-0000A40E0000}"/>
    <cellStyle name="Normal 2 17 6 2" xfId="3895" xr:uid="{00000000-0005-0000-0000-0000A50E0000}"/>
    <cellStyle name="Normal 2 17 6 2 2" xfId="3896" xr:uid="{00000000-0005-0000-0000-0000A60E0000}"/>
    <cellStyle name="Normal 2 17 6 2 2 2" xfId="3897" xr:uid="{00000000-0005-0000-0000-0000A70E0000}"/>
    <cellStyle name="Normal 2 17 6 2 2 3" xfId="3898" xr:uid="{00000000-0005-0000-0000-0000A80E0000}"/>
    <cellStyle name="Normal 2 17 6 3" xfId="3899" xr:uid="{00000000-0005-0000-0000-0000A90E0000}"/>
    <cellStyle name="Normal 2 17 6 4" xfId="3900" xr:uid="{00000000-0005-0000-0000-0000AA0E0000}"/>
    <cellStyle name="Normal 2 17 7" xfId="3901" xr:uid="{00000000-0005-0000-0000-0000AB0E0000}"/>
    <cellStyle name="Normal 2 17 7 2" xfId="3902" xr:uid="{00000000-0005-0000-0000-0000AC0E0000}"/>
    <cellStyle name="Normal 2 17 7 3" xfId="3903" xr:uid="{00000000-0005-0000-0000-0000AD0E0000}"/>
    <cellStyle name="Normal 2 17 8" xfId="3904" xr:uid="{00000000-0005-0000-0000-0000AE0E0000}"/>
    <cellStyle name="Normal 2 17 9" xfId="3905" xr:uid="{00000000-0005-0000-0000-0000AF0E0000}"/>
    <cellStyle name="Normal 2 170" xfId="3906" xr:uid="{00000000-0005-0000-0000-0000B00E0000}"/>
    <cellStyle name="Normal 2 171" xfId="3907" xr:uid="{00000000-0005-0000-0000-0000B10E0000}"/>
    <cellStyle name="Normal 2 172" xfId="3908" xr:uid="{00000000-0005-0000-0000-0000B20E0000}"/>
    <cellStyle name="Normal 2 173" xfId="3909" xr:uid="{00000000-0005-0000-0000-0000B30E0000}"/>
    <cellStyle name="Normal 2 174" xfId="3910" xr:uid="{00000000-0005-0000-0000-0000B40E0000}"/>
    <cellStyle name="Normal 2 175" xfId="3911" xr:uid="{00000000-0005-0000-0000-0000B50E0000}"/>
    <cellStyle name="Normal 2 176" xfId="3912" xr:uid="{00000000-0005-0000-0000-0000B60E0000}"/>
    <cellStyle name="Normal 2 177" xfId="3913" xr:uid="{00000000-0005-0000-0000-0000B70E0000}"/>
    <cellStyle name="Normal 2 178" xfId="3914" xr:uid="{00000000-0005-0000-0000-0000B80E0000}"/>
    <cellStyle name="Normal 2 179" xfId="3915" xr:uid="{00000000-0005-0000-0000-0000B90E0000}"/>
    <cellStyle name="Normal 2 18" xfId="3916" xr:uid="{00000000-0005-0000-0000-0000BA0E0000}"/>
    <cellStyle name="Normal 2 18 10" xfId="3917" xr:uid="{00000000-0005-0000-0000-0000BB0E0000}"/>
    <cellStyle name="Normal 2 18 11" xfId="3918" xr:uid="{00000000-0005-0000-0000-0000BC0E0000}"/>
    <cellStyle name="Normal 2 18 12" xfId="3919" xr:uid="{00000000-0005-0000-0000-0000BD0E0000}"/>
    <cellStyle name="Normal 2 18 13" xfId="3920" xr:uid="{00000000-0005-0000-0000-0000BE0E0000}"/>
    <cellStyle name="Normal 2 18 14" xfId="3921" xr:uid="{00000000-0005-0000-0000-0000BF0E0000}"/>
    <cellStyle name="Normal 2 18 15" xfId="3922" xr:uid="{00000000-0005-0000-0000-0000C00E0000}"/>
    <cellStyle name="Normal 2 18 16" xfId="3923" xr:uid="{00000000-0005-0000-0000-0000C10E0000}"/>
    <cellStyle name="Normal 2 18 17" xfId="3924" xr:uid="{00000000-0005-0000-0000-0000C20E0000}"/>
    <cellStyle name="Normal 2 18 18" xfId="3925" xr:uid="{00000000-0005-0000-0000-0000C30E0000}"/>
    <cellStyle name="Normal 2 18 19" xfId="3926" xr:uid="{00000000-0005-0000-0000-0000C40E0000}"/>
    <cellStyle name="Normal 2 18 2" xfId="3927" xr:uid="{00000000-0005-0000-0000-0000C50E0000}"/>
    <cellStyle name="Normal 2 18 2 2" xfId="3928" xr:uid="{00000000-0005-0000-0000-0000C60E0000}"/>
    <cellStyle name="Normal 2 18 20" xfId="3929" xr:uid="{00000000-0005-0000-0000-0000C70E0000}"/>
    <cellStyle name="Normal 2 18 21" xfId="3930" xr:uid="{00000000-0005-0000-0000-0000C80E0000}"/>
    <cellStyle name="Normal 2 18 22" xfId="3931" xr:uid="{00000000-0005-0000-0000-0000C90E0000}"/>
    <cellStyle name="Normal 2 18 23" xfId="3932" xr:uid="{00000000-0005-0000-0000-0000CA0E0000}"/>
    <cellStyle name="Normal 2 18 24" xfId="3933" xr:uid="{00000000-0005-0000-0000-0000CB0E0000}"/>
    <cellStyle name="Normal 2 18 25" xfId="3934" xr:uid="{00000000-0005-0000-0000-0000CC0E0000}"/>
    <cellStyle name="Normal 2 18 26" xfId="3935" xr:uid="{00000000-0005-0000-0000-0000CD0E0000}"/>
    <cellStyle name="Normal 2 18 3" xfId="3936" xr:uid="{00000000-0005-0000-0000-0000CE0E0000}"/>
    <cellStyle name="Normal 2 18 4" xfId="3937" xr:uid="{00000000-0005-0000-0000-0000CF0E0000}"/>
    <cellStyle name="Normal 2 18 5" xfId="3938" xr:uid="{00000000-0005-0000-0000-0000D00E0000}"/>
    <cellStyle name="Normal 2 18 6" xfId="3939" xr:uid="{00000000-0005-0000-0000-0000D10E0000}"/>
    <cellStyle name="Normal 2 18 7" xfId="3940" xr:uid="{00000000-0005-0000-0000-0000D20E0000}"/>
    <cellStyle name="Normal 2 18 8" xfId="3941" xr:uid="{00000000-0005-0000-0000-0000D30E0000}"/>
    <cellStyle name="Normal 2 18 9" xfId="3942" xr:uid="{00000000-0005-0000-0000-0000D40E0000}"/>
    <cellStyle name="Normal 2 180" xfId="3943" xr:uid="{00000000-0005-0000-0000-0000D50E0000}"/>
    <cellStyle name="Normal 2 181" xfId="3944" xr:uid="{00000000-0005-0000-0000-0000D60E0000}"/>
    <cellStyle name="Normal 2 182" xfId="3945" xr:uid="{00000000-0005-0000-0000-0000D70E0000}"/>
    <cellStyle name="Normal 2 183" xfId="3946" xr:uid="{00000000-0005-0000-0000-0000D80E0000}"/>
    <cellStyle name="Normal 2 184" xfId="3947" xr:uid="{00000000-0005-0000-0000-0000D90E0000}"/>
    <cellStyle name="Normal 2 185" xfId="3948" xr:uid="{00000000-0005-0000-0000-0000DA0E0000}"/>
    <cellStyle name="Normal 2 186" xfId="3949" xr:uid="{00000000-0005-0000-0000-0000DB0E0000}"/>
    <cellStyle name="Normal 2 187" xfId="3950" xr:uid="{00000000-0005-0000-0000-0000DC0E0000}"/>
    <cellStyle name="Normal 2 188" xfId="3951" xr:uid="{00000000-0005-0000-0000-0000DD0E0000}"/>
    <cellStyle name="Normal 2 189" xfId="3952" xr:uid="{00000000-0005-0000-0000-0000DE0E0000}"/>
    <cellStyle name="Normal 2 19" xfId="3953" xr:uid="{00000000-0005-0000-0000-0000DF0E0000}"/>
    <cellStyle name="Normal 2 19 10" xfId="3954" xr:uid="{00000000-0005-0000-0000-0000E00E0000}"/>
    <cellStyle name="Normal 2 19 11" xfId="3955" xr:uid="{00000000-0005-0000-0000-0000E10E0000}"/>
    <cellStyle name="Normal 2 19 12" xfId="3956" xr:uid="{00000000-0005-0000-0000-0000E20E0000}"/>
    <cellStyle name="Normal 2 19 13" xfId="3957" xr:uid="{00000000-0005-0000-0000-0000E30E0000}"/>
    <cellStyle name="Normal 2 19 14" xfId="3958" xr:uid="{00000000-0005-0000-0000-0000E40E0000}"/>
    <cellStyle name="Normal 2 19 15" xfId="3959" xr:uid="{00000000-0005-0000-0000-0000E50E0000}"/>
    <cellStyle name="Normal 2 19 16" xfId="3960" xr:uid="{00000000-0005-0000-0000-0000E60E0000}"/>
    <cellStyle name="Normal 2 19 17" xfId="3961" xr:uid="{00000000-0005-0000-0000-0000E70E0000}"/>
    <cellStyle name="Normal 2 19 18" xfId="3962" xr:uid="{00000000-0005-0000-0000-0000E80E0000}"/>
    <cellStyle name="Normal 2 19 19" xfId="3963" xr:uid="{00000000-0005-0000-0000-0000E90E0000}"/>
    <cellStyle name="Normal 2 19 2" xfId="3964" xr:uid="{00000000-0005-0000-0000-0000EA0E0000}"/>
    <cellStyle name="Normal 2 19 2 2" xfId="3965" xr:uid="{00000000-0005-0000-0000-0000EB0E0000}"/>
    <cellStyle name="Normal 2 19 20" xfId="3966" xr:uid="{00000000-0005-0000-0000-0000EC0E0000}"/>
    <cellStyle name="Normal 2 19 21" xfId="3967" xr:uid="{00000000-0005-0000-0000-0000ED0E0000}"/>
    <cellStyle name="Normal 2 19 22" xfId="3968" xr:uid="{00000000-0005-0000-0000-0000EE0E0000}"/>
    <cellStyle name="Normal 2 19 23" xfId="3969" xr:uid="{00000000-0005-0000-0000-0000EF0E0000}"/>
    <cellStyle name="Normal 2 19 24" xfId="3970" xr:uid="{00000000-0005-0000-0000-0000F00E0000}"/>
    <cellStyle name="Normal 2 19 25" xfId="3971" xr:uid="{00000000-0005-0000-0000-0000F10E0000}"/>
    <cellStyle name="Normal 2 19 26" xfId="3972" xr:uid="{00000000-0005-0000-0000-0000F20E0000}"/>
    <cellStyle name="Normal 2 19 3" xfId="3973" xr:uid="{00000000-0005-0000-0000-0000F30E0000}"/>
    <cellStyle name="Normal 2 19 4" xfId="3974" xr:uid="{00000000-0005-0000-0000-0000F40E0000}"/>
    <cellStyle name="Normal 2 19 5" xfId="3975" xr:uid="{00000000-0005-0000-0000-0000F50E0000}"/>
    <cellStyle name="Normal 2 19 6" xfId="3976" xr:uid="{00000000-0005-0000-0000-0000F60E0000}"/>
    <cellStyle name="Normal 2 19 7" xfId="3977" xr:uid="{00000000-0005-0000-0000-0000F70E0000}"/>
    <cellStyle name="Normal 2 19 8" xfId="3978" xr:uid="{00000000-0005-0000-0000-0000F80E0000}"/>
    <cellStyle name="Normal 2 19 9" xfId="3979" xr:uid="{00000000-0005-0000-0000-0000F90E0000}"/>
    <cellStyle name="Normal 2 190" xfId="3980" xr:uid="{00000000-0005-0000-0000-0000FA0E0000}"/>
    <cellStyle name="Normal 2 191" xfId="3981" xr:uid="{00000000-0005-0000-0000-0000FB0E0000}"/>
    <cellStyle name="Normal 2 192" xfId="3982" xr:uid="{00000000-0005-0000-0000-0000FC0E0000}"/>
    <cellStyle name="Normal 2 193" xfId="3983" xr:uid="{00000000-0005-0000-0000-0000FD0E0000}"/>
    <cellStyle name="Normal 2 194" xfId="3984" xr:uid="{00000000-0005-0000-0000-0000FE0E0000}"/>
    <cellStyle name="Normal 2 195" xfId="3985" xr:uid="{00000000-0005-0000-0000-0000FF0E0000}"/>
    <cellStyle name="Normal 2 196" xfId="3986" xr:uid="{00000000-0005-0000-0000-0000000F0000}"/>
    <cellStyle name="Normal 2 197" xfId="3987" xr:uid="{00000000-0005-0000-0000-0000010F0000}"/>
    <cellStyle name="Normal 2 198" xfId="3988" xr:uid="{00000000-0005-0000-0000-0000020F0000}"/>
    <cellStyle name="Normal 2 199" xfId="3989" xr:uid="{00000000-0005-0000-0000-0000030F0000}"/>
    <cellStyle name="Normal 2 2" xfId="5" xr:uid="{00000000-0005-0000-0000-0000040F0000}"/>
    <cellStyle name="Normal 2 2 10" xfId="215" xr:uid="{00000000-0005-0000-0000-0000050F0000}"/>
    <cellStyle name="Normal 2 2 11" xfId="263" xr:uid="{00000000-0005-0000-0000-0000060F0000}"/>
    <cellStyle name="Normal 2 2 11 2" xfId="3991" xr:uid="{00000000-0005-0000-0000-0000070F0000}"/>
    <cellStyle name="Normal 2 2 11 3" xfId="3992" xr:uid="{00000000-0005-0000-0000-0000080F0000}"/>
    <cellStyle name="Normal 2 2 12" xfId="311" xr:uid="{00000000-0005-0000-0000-0000090F0000}"/>
    <cellStyle name="Normal 2 2 12 2" xfId="3993" xr:uid="{00000000-0005-0000-0000-00000A0F0000}"/>
    <cellStyle name="Normal 2 2 12 3" xfId="3994" xr:uid="{00000000-0005-0000-0000-00000B0F0000}"/>
    <cellStyle name="Normal 2 2 13" xfId="359" xr:uid="{00000000-0005-0000-0000-00000C0F0000}"/>
    <cellStyle name="Normal 2 2 13 2" xfId="3995" xr:uid="{00000000-0005-0000-0000-00000D0F0000}"/>
    <cellStyle name="Normal 2 2 13 3" xfId="3996" xr:uid="{00000000-0005-0000-0000-00000E0F0000}"/>
    <cellStyle name="Normal 2 2 14" xfId="407" xr:uid="{00000000-0005-0000-0000-00000F0F0000}"/>
    <cellStyle name="Normal 2 2 14 2" xfId="3997" xr:uid="{00000000-0005-0000-0000-0000100F0000}"/>
    <cellStyle name="Normal 2 2 14 3" xfId="3998" xr:uid="{00000000-0005-0000-0000-0000110F0000}"/>
    <cellStyle name="Normal 2 2 15" xfId="455" xr:uid="{00000000-0005-0000-0000-0000120F0000}"/>
    <cellStyle name="Normal 2 2 15 2" xfId="3999" xr:uid="{00000000-0005-0000-0000-0000130F0000}"/>
    <cellStyle name="Normal 2 2 15 3" xfId="4000" xr:uid="{00000000-0005-0000-0000-0000140F0000}"/>
    <cellStyle name="Normal 2 2 16" xfId="503" xr:uid="{00000000-0005-0000-0000-0000150F0000}"/>
    <cellStyle name="Normal 2 2 16 2" xfId="4001" xr:uid="{00000000-0005-0000-0000-0000160F0000}"/>
    <cellStyle name="Normal 2 2 16 3" xfId="4002" xr:uid="{00000000-0005-0000-0000-0000170F0000}"/>
    <cellStyle name="Normal 2 2 17" xfId="551" xr:uid="{00000000-0005-0000-0000-0000180F0000}"/>
    <cellStyle name="Normal 2 2 17 2" xfId="4003" xr:uid="{00000000-0005-0000-0000-0000190F0000}"/>
    <cellStyle name="Normal 2 2 17 3" xfId="4004" xr:uid="{00000000-0005-0000-0000-00001A0F0000}"/>
    <cellStyle name="Normal 2 2 18" xfId="3990" xr:uid="{00000000-0005-0000-0000-00001B0F0000}"/>
    <cellStyle name="Normal 2 2 18 2" xfId="4005" xr:uid="{00000000-0005-0000-0000-00001C0F0000}"/>
    <cellStyle name="Normal 2 2 18 3" xfId="4006" xr:uid="{00000000-0005-0000-0000-00001D0F0000}"/>
    <cellStyle name="Normal 2 2 19" xfId="4007" xr:uid="{00000000-0005-0000-0000-00001E0F0000}"/>
    <cellStyle name="Normal 2 2 2" xfId="9" xr:uid="{00000000-0005-0000-0000-00001F0F0000}"/>
    <cellStyle name="Normal 2 2 2 10" xfId="408" xr:uid="{00000000-0005-0000-0000-0000200F0000}"/>
    <cellStyle name="Normal 2 2 2 11" xfId="456" xr:uid="{00000000-0005-0000-0000-0000210F0000}"/>
    <cellStyle name="Normal 2 2 2 12" xfId="504" xr:uid="{00000000-0005-0000-0000-0000220F0000}"/>
    <cellStyle name="Normal 2 2 2 13" xfId="552" xr:uid="{00000000-0005-0000-0000-0000230F0000}"/>
    <cellStyle name="Normal 2 2 2 14" xfId="4008" xr:uid="{00000000-0005-0000-0000-0000240F0000}"/>
    <cellStyle name="Normal 2 2 2 15" xfId="4009" xr:uid="{00000000-0005-0000-0000-0000250F0000}"/>
    <cellStyle name="Normal 2 2 2 16" xfId="4010" xr:uid="{00000000-0005-0000-0000-0000260F0000}"/>
    <cellStyle name="Normal 2 2 2 17" xfId="4011" xr:uid="{00000000-0005-0000-0000-0000270F0000}"/>
    <cellStyle name="Normal 2 2 2 18" xfId="4012" xr:uid="{00000000-0005-0000-0000-0000280F0000}"/>
    <cellStyle name="Normal 2 2 2 19" xfId="4013" xr:uid="{00000000-0005-0000-0000-0000290F0000}"/>
    <cellStyle name="Normal 2 2 2 2" xfId="10" xr:uid="{00000000-0005-0000-0000-00002A0F0000}"/>
    <cellStyle name="Normal 2 2 2 2 10" xfId="4015" xr:uid="{00000000-0005-0000-0000-00002B0F0000}"/>
    <cellStyle name="Normal 2 2 2 2 10 2" xfId="4016" xr:uid="{00000000-0005-0000-0000-00002C0F0000}"/>
    <cellStyle name="Normal 2 2 2 2 10 3" xfId="4017" xr:uid="{00000000-0005-0000-0000-00002D0F0000}"/>
    <cellStyle name="Normal 2 2 2 2 11" xfId="4018" xr:uid="{00000000-0005-0000-0000-00002E0F0000}"/>
    <cellStyle name="Normal 2 2 2 2 11 2" xfId="4019" xr:uid="{00000000-0005-0000-0000-00002F0F0000}"/>
    <cellStyle name="Normal 2 2 2 2 11 3" xfId="4020" xr:uid="{00000000-0005-0000-0000-0000300F0000}"/>
    <cellStyle name="Normal 2 2 2 2 12" xfId="4021" xr:uid="{00000000-0005-0000-0000-0000310F0000}"/>
    <cellStyle name="Normal 2 2 2 2 12 2" xfId="4022" xr:uid="{00000000-0005-0000-0000-0000320F0000}"/>
    <cellStyle name="Normal 2 2 2 2 12 3" xfId="4023" xr:uid="{00000000-0005-0000-0000-0000330F0000}"/>
    <cellStyle name="Normal 2 2 2 2 13" xfId="4024" xr:uid="{00000000-0005-0000-0000-0000340F0000}"/>
    <cellStyle name="Normal 2 2 2 2 13 2" xfId="4025" xr:uid="{00000000-0005-0000-0000-0000350F0000}"/>
    <cellStyle name="Normal 2 2 2 2 13 3" xfId="4026" xr:uid="{00000000-0005-0000-0000-0000360F0000}"/>
    <cellStyle name="Normal 2 2 2 2 14" xfId="4027" xr:uid="{00000000-0005-0000-0000-0000370F0000}"/>
    <cellStyle name="Normal 2 2 2 2 14 2" xfId="4028" xr:uid="{00000000-0005-0000-0000-0000380F0000}"/>
    <cellStyle name="Normal 2 2 2 2 14 3" xfId="4029" xr:uid="{00000000-0005-0000-0000-0000390F0000}"/>
    <cellStyle name="Normal 2 2 2 2 15" xfId="4030" xr:uid="{00000000-0005-0000-0000-00003A0F0000}"/>
    <cellStyle name="Normal 2 2 2 2 15 2" xfId="4031" xr:uid="{00000000-0005-0000-0000-00003B0F0000}"/>
    <cellStyle name="Normal 2 2 2 2 15 3" xfId="4032" xr:uid="{00000000-0005-0000-0000-00003C0F0000}"/>
    <cellStyle name="Normal 2 2 2 2 16" xfId="4033" xr:uid="{00000000-0005-0000-0000-00003D0F0000}"/>
    <cellStyle name="Normal 2 2 2 2 16 2" xfId="4034" xr:uid="{00000000-0005-0000-0000-00003E0F0000}"/>
    <cellStyle name="Normal 2 2 2 2 16 3" xfId="4035" xr:uid="{00000000-0005-0000-0000-00003F0F0000}"/>
    <cellStyle name="Normal 2 2 2 2 17" xfId="4036" xr:uid="{00000000-0005-0000-0000-0000400F0000}"/>
    <cellStyle name="Normal 2 2 2 2 17 2" xfId="4037" xr:uid="{00000000-0005-0000-0000-0000410F0000}"/>
    <cellStyle name="Normal 2 2 2 2 17 3" xfId="4038" xr:uid="{00000000-0005-0000-0000-0000420F0000}"/>
    <cellStyle name="Normal 2 2 2 2 18" xfId="4039" xr:uid="{00000000-0005-0000-0000-0000430F0000}"/>
    <cellStyle name="Normal 2 2 2 2 19" xfId="4040" xr:uid="{00000000-0005-0000-0000-0000440F0000}"/>
    <cellStyle name="Normal 2 2 2 2 2" xfId="25" xr:uid="{00000000-0005-0000-0000-0000450F0000}"/>
    <cellStyle name="Normal 2 2 2 2 2 2" xfId="4014" xr:uid="{00000000-0005-0000-0000-0000460F0000}"/>
    <cellStyle name="Normal 2 2 2 2 2 2 10" xfId="4043" xr:uid="{00000000-0005-0000-0000-0000470F0000}"/>
    <cellStyle name="Normal 2 2 2 2 2 2 10 2" xfId="4044" xr:uid="{00000000-0005-0000-0000-0000480F0000}"/>
    <cellStyle name="Normal 2 2 2 2 2 2 10 3" xfId="4045" xr:uid="{00000000-0005-0000-0000-0000490F0000}"/>
    <cellStyle name="Normal 2 2 2 2 2 2 11" xfId="4046" xr:uid="{00000000-0005-0000-0000-00004A0F0000}"/>
    <cellStyle name="Normal 2 2 2 2 2 2 11 2" xfId="4047" xr:uid="{00000000-0005-0000-0000-00004B0F0000}"/>
    <cellStyle name="Normal 2 2 2 2 2 2 11 3" xfId="4048" xr:uid="{00000000-0005-0000-0000-00004C0F0000}"/>
    <cellStyle name="Normal 2 2 2 2 2 2 12" xfId="4049" xr:uid="{00000000-0005-0000-0000-00004D0F0000}"/>
    <cellStyle name="Normal 2 2 2 2 2 2 12 2" xfId="4050" xr:uid="{00000000-0005-0000-0000-00004E0F0000}"/>
    <cellStyle name="Normal 2 2 2 2 2 2 12 3" xfId="4051" xr:uid="{00000000-0005-0000-0000-00004F0F0000}"/>
    <cellStyle name="Normal 2 2 2 2 2 2 13" xfId="4052" xr:uid="{00000000-0005-0000-0000-0000500F0000}"/>
    <cellStyle name="Normal 2 2 2 2 2 2 13 2" xfId="4053" xr:uid="{00000000-0005-0000-0000-0000510F0000}"/>
    <cellStyle name="Normal 2 2 2 2 2 2 13 3" xfId="4054" xr:uid="{00000000-0005-0000-0000-0000520F0000}"/>
    <cellStyle name="Normal 2 2 2 2 2 2 14" xfId="4055" xr:uid="{00000000-0005-0000-0000-0000530F0000}"/>
    <cellStyle name="Normal 2 2 2 2 2 2 14 2" xfId="4056" xr:uid="{00000000-0005-0000-0000-0000540F0000}"/>
    <cellStyle name="Normal 2 2 2 2 2 2 14 3" xfId="4057" xr:uid="{00000000-0005-0000-0000-0000550F0000}"/>
    <cellStyle name="Normal 2 2 2 2 2 2 15" xfId="4058" xr:uid="{00000000-0005-0000-0000-0000560F0000}"/>
    <cellStyle name="Normal 2 2 2 2 2 2 15 2" xfId="4059" xr:uid="{00000000-0005-0000-0000-0000570F0000}"/>
    <cellStyle name="Normal 2 2 2 2 2 2 15 3" xfId="4060" xr:uid="{00000000-0005-0000-0000-0000580F0000}"/>
    <cellStyle name="Normal 2 2 2 2 2 2 16" xfId="4061" xr:uid="{00000000-0005-0000-0000-0000590F0000}"/>
    <cellStyle name="Normal 2 2 2 2 2 2 16 2" xfId="4062" xr:uid="{00000000-0005-0000-0000-00005A0F0000}"/>
    <cellStyle name="Normal 2 2 2 2 2 2 16 3" xfId="4063" xr:uid="{00000000-0005-0000-0000-00005B0F0000}"/>
    <cellStyle name="Normal 2 2 2 2 2 2 17" xfId="4064" xr:uid="{00000000-0005-0000-0000-00005C0F0000}"/>
    <cellStyle name="Normal 2 2 2 2 2 2 18" xfId="4065" xr:uid="{00000000-0005-0000-0000-00005D0F0000}"/>
    <cellStyle name="Normal 2 2 2 2 2 2 2" xfId="4041" xr:uid="{00000000-0005-0000-0000-00005E0F0000}"/>
    <cellStyle name="Normal 2 2 2 2 2 2 2 2" xfId="4042" xr:uid="{00000000-0005-0000-0000-00005F0F0000}"/>
    <cellStyle name="Normal 2 2 2 2 2 2 2 2 10" xfId="4068" xr:uid="{00000000-0005-0000-0000-0000600F0000}"/>
    <cellStyle name="Normal 2 2 2 2 2 2 2 2 11" xfId="4069" xr:uid="{00000000-0005-0000-0000-0000610F0000}"/>
    <cellStyle name="Normal 2 2 2 2 2 2 2 2 2" xfId="4066" xr:uid="{00000000-0005-0000-0000-0000620F0000}"/>
    <cellStyle name="Normal 2 2 2 2 2 2 2 2 2 2" xfId="4067" xr:uid="{00000000-0005-0000-0000-0000630F0000}"/>
    <cellStyle name="Normal 2 2 2 2 2 2 2 2 2 2 2" xfId="4070" xr:uid="{00000000-0005-0000-0000-0000640F0000}"/>
    <cellStyle name="Normal 2 2 2 2 2 2 2 2 2 3" xfId="4071" xr:uid="{00000000-0005-0000-0000-0000650F0000}"/>
    <cellStyle name="Normal 2 2 2 2 2 2 2 2 3" xfId="4072" xr:uid="{00000000-0005-0000-0000-0000660F0000}"/>
    <cellStyle name="Normal 2 2 2 2 2 2 2 2 3 2" xfId="4073" xr:uid="{00000000-0005-0000-0000-0000670F0000}"/>
    <cellStyle name="Normal 2 2 2 2 2 2 2 2 3 3" xfId="4074" xr:uid="{00000000-0005-0000-0000-0000680F0000}"/>
    <cellStyle name="Normal 2 2 2 2 2 2 2 2 4" xfId="4075" xr:uid="{00000000-0005-0000-0000-0000690F0000}"/>
    <cellStyle name="Normal 2 2 2 2 2 2 2 2 4 2" xfId="4076" xr:uid="{00000000-0005-0000-0000-00006A0F0000}"/>
    <cellStyle name="Normal 2 2 2 2 2 2 2 2 4 3" xfId="4077" xr:uid="{00000000-0005-0000-0000-00006B0F0000}"/>
    <cellStyle name="Normal 2 2 2 2 2 2 2 2 5" xfId="4078" xr:uid="{00000000-0005-0000-0000-00006C0F0000}"/>
    <cellStyle name="Normal 2 2 2 2 2 2 2 2 5 2" xfId="4079" xr:uid="{00000000-0005-0000-0000-00006D0F0000}"/>
    <cellStyle name="Normal 2 2 2 2 2 2 2 2 5 3" xfId="4080" xr:uid="{00000000-0005-0000-0000-00006E0F0000}"/>
    <cellStyle name="Normal 2 2 2 2 2 2 2 2 6" xfId="4081" xr:uid="{00000000-0005-0000-0000-00006F0F0000}"/>
    <cellStyle name="Normal 2 2 2 2 2 2 2 2 6 2" xfId="4082" xr:uid="{00000000-0005-0000-0000-0000700F0000}"/>
    <cellStyle name="Normal 2 2 2 2 2 2 2 2 6 3" xfId="4083" xr:uid="{00000000-0005-0000-0000-0000710F0000}"/>
    <cellStyle name="Normal 2 2 2 2 2 2 2 2 7" xfId="4084" xr:uid="{00000000-0005-0000-0000-0000720F0000}"/>
    <cellStyle name="Normal 2 2 2 2 2 2 2 2 7 2" xfId="4085" xr:uid="{00000000-0005-0000-0000-0000730F0000}"/>
    <cellStyle name="Normal 2 2 2 2 2 2 2 2 7 3" xfId="4086" xr:uid="{00000000-0005-0000-0000-0000740F0000}"/>
    <cellStyle name="Normal 2 2 2 2 2 2 2 2 8" xfId="4087" xr:uid="{00000000-0005-0000-0000-0000750F0000}"/>
    <cellStyle name="Normal 2 2 2 2 2 2 2 2 8 2" xfId="4088" xr:uid="{00000000-0005-0000-0000-0000760F0000}"/>
    <cellStyle name="Normal 2 2 2 2 2 2 2 2 8 3" xfId="4089" xr:uid="{00000000-0005-0000-0000-0000770F0000}"/>
    <cellStyle name="Normal 2 2 2 2 2 2 2 2 9" xfId="4090" xr:uid="{00000000-0005-0000-0000-0000780F0000}"/>
    <cellStyle name="Normal 2 2 2 2 2 2 2 2 9 2" xfId="4091" xr:uid="{00000000-0005-0000-0000-0000790F0000}"/>
    <cellStyle name="Normal 2 2 2 2 2 2 2 2 9 3" xfId="4092" xr:uid="{00000000-0005-0000-0000-00007A0F0000}"/>
    <cellStyle name="Normal 2 2 2 2 2 2 2 3" xfId="4093" xr:uid="{00000000-0005-0000-0000-00007B0F0000}"/>
    <cellStyle name="Normal 2 2 2 2 2 2 2 3 10" xfId="4094" xr:uid="{00000000-0005-0000-0000-00007C0F0000}"/>
    <cellStyle name="Normal 2 2 2 2 2 2 2 3 11" xfId="4095" xr:uid="{00000000-0005-0000-0000-00007D0F0000}"/>
    <cellStyle name="Normal 2 2 2 2 2 2 2 3 2" xfId="4096" xr:uid="{00000000-0005-0000-0000-00007E0F0000}"/>
    <cellStyle name="Normal 2 2 2 2 2 2 2 3 2 2" xfId="4097" xr:uid="{00000000-0005-0000-0000-00007F0F0000}"/>
    <cellStyle name="Normal 2 2 2 2 2 2 2 3 2 3" xfId="4098" xr:uid="{00000000-0005-0000-0000-0000800F0000}"/>
    <cellStyle name="Normal 2 2 2 2 2 2 2 3 3" xfId="4099" xr:uid="{00000000-0005-0000-0000-0000810F0000}"/>
    <cellStyle name="Normal 2 2 2 2 2 2 2 3 3 2" xfId="4100" xr:uid="{00000000-0005-0000-0000-0000820F0000}"/>
    <cellStyle name="Normal 2 2 2 2 2 2 2 3 3 3" xfId="4101" xr:uid="{00000000-0005-0000-0000-0000830F0000}"/>
    <cellStyle name="Normal 2 2 2 2 2 2 2 3 4" xfId="4102" xr:uid="{00000000-0005-0000-0000-0000840F0000}"/>
    <cellStyle name="Normal 2 2 2 2 2 2 2 3 4 2" xfId="4103" xr:uid="{00000000-0005-0000-0000-0000850F0000}"/>
    <cellStyle name="Normal 2 2 2 2 2 2 2 3 4 3" xfId="4104" xr:uid="{00000000-0005-0000-0000-0000860F0000}"/>
    <cellStyle name="Normal 2 2 2 2 2 2 2 3 5" xfId="4105" xr:uid="{00000000-0005-0000-0000-0000870F0000}"/>
    <cellStyle name="Normal 2 2 2 2 2 2 2 3 5 2" xfId="4106" xr:uid="{00000000-0005-0000-0000-0000880F0000}"/>
    <cellStyle name="Normal 2 2 2 2 2 2 2 3 5 3" xfId="4107" xr:uid="{00000000-0005-0000-0000-0000890F0000}"/>
    <cellStyle name="Normal 2 2 2 2 2 2 2 3 6" xfId="4108" xr:uid="{00000000-0005-0000-0000-00008A0F0000}"/>
    <cellStyle name="Normal 2 2 2 2 2 2 2 3 6 2" xfId="4109" xr:uid="{00000000-0005-0000-0000-00008B0F0000}"/>
    <cellStyle name="Normal 2 2 2 2 2 2 2 3 6 3" xfId="4110" xr:uid="{00000000-0005-0000-0000-00008C0F0000}"/>
    <cellStyle name="Normal 2 2 2 2 2 2 2 3 7" xfId="4111" xr:uid="{00000000-0005-0000-0000-00008D0F0000}"/>
    <cellStyle name="Normal 2 2 2 2 2 2 2 3 7 2" xfId="4112" xr:uid="{00000000-0005-0000-0000-00008E0F0000}"/>
    <cellStyle name="Normal 2 2 2 2 2 2 2 3 7 3" xfId="4113" xr:uid="{00000000-0005-0000-0000-00008F0F0000}"/>
    <cellStyle name="Normal 2 2 2 2 2 2 2 3 8" xfId="4114" xr:uid="{00000000-0005-0000-0000-0000900F0000}"/>
    <cellStyle name="Normal 2 2 2 2 2 2 2 3 8 2" xfId="4115" xr:uid="{00000000-0005-0000-0000-0000910F0000}"/>
    <cellStyle name="Normal 2 2 2 2 2 2 2 3 8 3" xfId="4116" xr:uid="{00000000-0005-0000-0000-0000920F0000}"/>
    <cellStyle name="Normal 2 2 2 2 2 2 2 3 9" xfId="4117" xr:uid="{00000000-0005-0000-0000-0000930F0000}"/>
    <cellStyle name="Normal 2 2 2 2 2 2 2 3 9 2" xfId="4118" xr:uid="{00000000-0005-0000-0000-0000940F0000}"/>
    <cellStyle name="Normal 2 2 2 2 2 2 2 3 9 3" xfId="4119" xr:uid="{00000000-0005-0000-0000-0000950F0000}"/>
    <cellStyle name="Normal 2 2 2 2 2 2 2 4" xfId="4120" xr:uid="{00000000-0005-0000-0000-0000960F0000}"/>
    <cellStyle name="Normal 2 2 2 2 2 2 2 4 10" xfId="4121" xr:uid="{00000000-0005-0000-0000-0000970F0000}"/>
    <cellStyle name="Normal 2 2 2 2 2 2 2 4 11" xfId="4122" xr:uid="{00000000-0005-0000-0000-0000980F0000}"/>
    <cellStyle name="Normal 2 2 2 2 2 2 2 4 2" xfId="4123" xr:uid="{00000000-0005-0000-0000-0000990F0000}"/>
    <cellStyle name="Normal 2 2 2 2 2 2 2 4 2 2" xfId="4124" xr:uid="{00000000-0005-0000-0000-00009A0F0000}"/>
    <cellStyle name="Normal 2 2 2 2 2 2 2 4 2 3" xfId="4125" xr:uid="{00000000-0005-0000-0000-00009B0F0000}"/>
    <cellStyle name="Normal 2 2 2 2 2 2 2 4 3" xfId="4126" xr:uid="{00000000-0005-0000-0000-00009C0F0000}"/>
    <cellStyle name="Normal 2 2 2 2 2 2 2 4 3 2" xfId="4127" xr:uid="{00000000-0005-0000-0000-00009D0F0000}"/>
    <cellStyle name="Normal 2 2 2 2 2 2 2 4 3 3" xfId="4128" xr:uid="{00000000-0005-0000-0000-00009E0F0000}"/>
    <cellStyle name="Normal 2 2 2 2 2 2 2 4 4" xfId="4129" xr:uid="{00000000-0005-0000-0000-00009F0F0000}"/>
    <cellStyle name="Normal 2 2 2 2 2 2 2 4 4 2" xfId="4130" xr:uid="{00000000-0005-0000-0000-0000A00F0000}"/>
    <cellStyle name="Normal 2 2 2 2 2 2 2 4 4 3" xfId="4131" xr:uid="{00000000-0005-0000-0000-0000A10F0000}"/>
    <cellStyle name="Normal 2 2 2 2 2 2 2 4 5" xfId="4132" xr:uid="{00000000-0005-0000-0000-0000A20F0000}"/>
    <cellStyle name="Normal 2 2 2 2 2 2 2 4 5 2" xfId="4133" xr:uid="{00000000-0005-0000-0000-0000A30F0000}"/>
    <cellStyle name="Normal 2 2 2 2 2 2 2 4 5 3" xfId="4134" xr:uid="{00000000-0005-0000-0000-0000A40F0000}"/>
    <cellStyle name="Normal 2 2 2 2 2 2 2 4 6" xfId="4135" xr:uid="{00000000-0005-0000-0000-0000A50F0000}"/>
    <cellStyle name="Normal 2 2 2 2 2 2 2 4 6 2" xfId="4136" xr:uid="{00000000-0005-0000-0000-0000A60F0000}"/>
    <cellStyle name="Normal 2 2 2 2 2 2 2 4 6 3" xfId="4137" xr:uid="{00000000-0005-0000-0000-0000A70F0000}"/>
    <cellStyle name="Normal 2 2 2 2 2 2 2 4 7" xfId="4138" xr:uid="{00000000-0005-0000-0000-0000A80F0000}"/>
    <cellStyle name="Normal 2 2 2 2 2 2 2 4 7 2" xfId="4139" xr:uid="{00000000-0005-0000-0000-0000A90F0000}"/>
    <cellStyle name="Normal 2 2 2 2 2 2 2 4 7 3" xfId="4140" xr:uid="{00000000-0005-0000-0000-0000AA0F0000}"/>
    <cellStyle name="Normal 2 2 2 2 2 2 2 4 8" xfId="4141" xr:uid="{00000000-0005-0000-0000-0000AB0F0000}"/>
    <cellStyle name="Normal 2 2 2 2 2 2 2 4 8 2" xfId="4142" xr:uid="{00000000-0005-0000-0000-0000AC0F0000}"/>
    <cellStyle name="Normal 2 2 2 2 2 2 2 4 8 3" xfId="4143" xr:uid="{00000000-0005-0000-0000-0000AD0F0000}"/>
    <cellStyle name="Normal 2 2 2 2 2 2 2 4 9" xfId="4144" xr:uid="{00000000-0005-0000-0000-0000AE0F0000}"/>
    <cellStyle name="Normal 2 2 2 2 2 2 2 4 9 2" xfId="4145" xr:uid="{00000000-0005-0000-0000-0000AF0F0000}"/>
    <cellStyle name="Normal 2 2 2 2 2 2 2 4 9 3" xfId="4146" xr:uid="{00000000-0005-0000-0000-0000B00F0000}"/>
    <cellStyle name="Normal 2 2 2 2 2 2 2 5" xfId="4147" xr:uid="{00000000-0005-0000-0000-0000B10F0000}"/>
    <cellStyle name="Normal 2 2 2 2 2 2 2 5 10" xfId="4148" xr:uid="{00000000-0005-0000-0000-0000B20F0000}"/>
    <cellStyle name="Normal 2 2 2 2 2 2 2 5 11" xfId="4149" xr:uid="{00000000-0005-0000-0000-0000B30F0000}"/>
    <cellStyle name="Normal 2 2 2 2 2 2 2 5 2" xfId="4150" xr:uid="{00000000-0005-0000-0000-0000B40F0000}"/>
    <cellStyle name="Normal 2 2 2 2 2 2 2 5 2 2" xfId="4151" xr:uid="{00000000-0005-0000-0000-0000B50F0000}"/>
    <cellStyle name="Normal 2 2 2 2 2 2 2 5 2 3" xfId="4152" xr:uid="{00000000-0005-0000-0000-0000B60F0000}"/>
    <cellStyle name="Normal 2 2 2 2 2 2 2 5 3" xfId="4153" xr:uid="{00000000-0005-0000-0000-0000B70F0000}"/>
    <cellStyle name="Normal 2 2 2 2 2 2 2 5 3 2" xfId="4154" xr:uid="{00000000-0005-0000-0000-0000B80F0000}"/>
    <cellStyle name="Normal 2 2 2 2 2 2 2 5 3 3" xfId="4155" xr:uid="{00000000-0005-0000-0000-0000B90F0000}"/>
    <cellStyle name="Normal 2 2 2 2 2 2 2 5 4" xfId="4156" xr:uid="{00000000-0005-0000-0000-0000BA0F0000}"/>
    <cellStyle name="Normal 2 2 2 2 2 2 2 5 4 2" xfId="4157" xr:uid="{00000000-0005-0000-0000-0000BB0F0000}"/>
    <cellStyle name="Normal 2 2 2 2 2 2 2 5 4 3" xfId="4158" xr:uid="{00000000-0005-0000-0000-0000BC0F0000}"/>
    <cellStyle name="Normal 2 2 2 2 2 2 2 5 5" xfId="4159" xr:uid="{00000000-0005-0000-0000-0000BD0F0000}"/>
    <cellStyle name="Normal 2 2 2 2 2 2 2 5 5 2" xfId="4160" xr:uid="{00000000-0005-0000-0000-0000BE0F0000}"/>
    <cellStyle name="Normal 2 2 2 2 2 2 2 5 5 3" xfId="4161" xr:uid="{00000000-0005-0000-0000-0000BF0F0000}"/>
    <cellStyle name="Normal 2 2 2 2 2 2 2 5 6" xfId="4162" xr:uid="{00000000-0005-0000-0000-0000C00F0000}"/>
    <cellStyle name="Normal 2 2 2 2 2 2 2 5 6 2" xfId="4163" xr:uid="{00000000-0005-0000-0000-0000C10F0000}"/>
    <cellStyle name="Normal 2 2 2 2 2 2 2 5 6 3" xfId="4164" xr:uid="{00000000-0005-0000-0000-0000C20F0000}"/>
    <cellStyle name="Normal 2 2 2 2 2 2 2 5 7" xfId="4165" xr:uid="{00000000-0005-0000-0000-0000C30F0000}"/>
    <cellStyle name="Normal 2 2 2 2 2 2 2 5 7 2" xfId="4166" xr:uid="{00000000-0005-0000-0000-0000C40F0000}"/>
    <cellStyle name="Normal 2 2 2 2 2 2 2 5 7 3" xfId="4167" xr:uid="{00000000-0005-0000-0000-0000C50F0000}"/>
    <cellStyle name="Normal 2 2 2 2 2 2 2 5 8" xfId="4168" xr:uid="{00000000-0005-0000-0000-0000C60F0000}"/>
    <cellStyle name="Normal 2 2 2 2 2 2 2 5 8 2" xfId="4169" xr:uid="{00000000-0005-0000-0000-0000C70F0000}"/>
    <cellStyle name="Normal 2 2 2 2 2 2 2 5 8 3" xfId="4170" xr:uid="{00000000-0005-0000-0000-0000C80F0000}"/>
    <cellStyle name="Normal 2 2 2 2 2 2 2 5 9" xfId="4171" xr:uid="{00000000-0005-0000-0000-0000C90F0000}"/>
    <cellStyle name="Normal 2 2 2 2 2 2 2 5 9 2" xfId="4172" xr:uid="{00000000-0005-0000-0000-0000CA0F0000}"/>
    <cellStyle name="Normal 2 2 2 2 2 2 2 5 9 3" xfId="4173" xr:uid="{00000000-0005-0000-0000-0000CB0F0000}"/>
    <cellStyle name="Normal 2 2 2 2 2 2 2 6" xfId="4174" xr:uid="{00000000-0005-0000-0000-0000CC0F0000}"/>
    <cellStyle name="Normal 2 2 2 2 2 2 2 6 10" xfId="4175" xr:uid="{00000000-0005-0000-0000-0000CD0F0000}"/>
    <cellStyle name="Normal 2 2 2 2 2 2 2 6 11" xfId="4176" xr:uid="{00000000-0005-0000-0000-0000CE0F0000}"/>
    <cellStyle name="Normal 2 2 2 2 2 2 2 6 2" xfId="4177" xr:uid="{00000000-0005-0000-0000-0000CF0F0000}"/>
    <cellStyle name="Normal 2 2 2 2 2 2 2 6 2 2" xfId="4178" xr:uid="{00000000-0005-0000-0000-0000D00F0000}"/>
    <cellStyle name="Normal 2 2 2 2 2 2 2 6 2 3" xfId="4179" xr:uid="{00000000-0005-0000-0000-0000D10F0000}"/>
    <cellStyle name="Normal 2 2 2 2 2 2 2 6 3" xfId="4180" xr:uid="{00000000-0005-0000-0000-0000D20F0000}"/>
    <cellStyle name="Normal 2 2 2 2 2 2 2 6 3 2" xfId="4181" xr:uid="{00000000-0005-0000-0000-0000D30F0000}"/>
    <cellStyle name="Normal 2 2 2 2 2 2 2 6 3 3" xfId="4182" xr:uid="{00000000-0005-0000-0000-0000D40F0000}"/>
    <cellStyle name="Normal 2 2 2 2 2 2 2 6 4" xfId="4183" xr:uid="{00000000-0005-0000-0000-0000D50F0000}"/>
    <cellStyle name="Normal 2 2 2 2 2 2 2 6 4 2" xfId="4184" xr:uid="{00000000-0005-0000-0000-0000D60F0000}"/>
    <cellStyle name="Normal 2 2 2 2 2 2 2 6 4 3" xfId="4185" xr:uid="{00000000-0005-0000-0000-0000D70F0000}"/>
    <cellStyle name="Normal 2 2 2 2 2 2 2 6 5" xfId="4186" xr:uid="{00000000-0005-0000-0000-0000D80F0000}"/>
    <cellStyle name="Normal 2 2 2 2 2 2 2 6 5 2" xfId="4187" xr:uid="{00000000-0005-0000-0000-0000D90F0000}"/>
    <cellStyle name="Normal 2 2 2 2 2 2 2 6 5 3" xfId="4188" xr:uid="{00000000-0005-0000-0000-0000DA0F0000}"/>
    <cellStyle name="Normal 2 2 2 2 2 2 2 6 6" xfId="4189" xr:uid="{00000000-0005-0000-0000-0000DB0F0000}"/>
    <cellStyle name="Normal 2 2 2 2 2 2 2 6 6 2" xfId="4190" xr:uid="{00000000-0005-0000-0000-0000DC0F0000}"/>
    <cellStyle name="Normal 2 2 2 2 2 2 2 6 6 3" xfId="4191" xr:uid="{00000000-0005-0000-0000-0000DD0F0000}"/>
    <cellStyle name="Normal 2 2 2 2 2 2 2 6 7" xfId="4192" xr:uid="{00000000-0005-0000-0000-0000DE0F0000}"/>
    <cellStyle name="Normal 2 2 2 2 2 2 2 6 7 2" xfId="4193" xr:uid="{00000000-0005-0000-0000-0000DF0F0000}"/>
    <cellStyle name="Normal 2 2 2 2 2 2 2 6 7 3" xfId="4194" xr:uid="{00000000-0005-0000-0000-0000E00F0000}"/>
    <cellStyle name="Normal 2 2 2 2 2 2 2 6 8" xfId="4195" xr:uid="{00000000-0005-0000-0000-0000E10F0000}"/>
    <cellStyle name="Normal 2 2 2 2 2 2 2 6 8 2" xfId="4196" xr:uid="{00000000-0005-0000-0000-0000E20F0000}"/>
    <cellStyle name="Normal 2 2 2 2 2 2 2 6 8 3" xfId="4197" xr:uid="{00000000-0005-0000-0000-0000E30F0000}"/>
    <cellStyle name="Normal 2 2 2 2 2 2 2 6 9" xfId="4198" xr:uid="{00000000-0005-0000-0000-0000E40F0000}"/>
    <cellStyle name="Normal 2 2 2 2 2 2 2 6 9 2" xfId="4199" xr:uid="{00000000-0005-0000-0000-0000E50F0000}"/>
    <cellStyle name="Normal 2 2 2 2 2 2 2 6 9 3" xfId="4200" xr:uid="{00000000-0005-0000-0000-0000E60F0000}"/>
    <cellStyle name="Normal 2 2 2 2 2 2 2 7" xfId="4201" xr:uid="{00000000-0005-0000-0000-0000E70F0000}"/>
    <cellStyle name="Normal 2 2 2 2 2 2 2 7 10" xfId="4202" xr:uid="{00000000-0005-0000-0000-0000E80F0000}"/>
    <cellStyle name="Normal 2 2 2 2 2 2 2 7 11" xfId="4203" xr:uid="{00000000-0005-0000-0000-0000E90F0000}"/>
    <cellStyle name="Normal 2 2 2 2 2 2 2 7 2" xfId="4204" xr:uid="{00000000-0005-0000-0000-0000EA0F0000}"/>
    <cellStyle name="Normal 2 2 2 2 2 2 2 7 2 2" xfId="4205" xr:uid="{00000000-0005-0000-0000-0000EB0F0000}"/>
    <cellStyle name="Normal 2 2 2 2 2 2 2 7 2 3" xfId="4206" xr:uid="{00000000-0005-0000-0000-0000EC0F0000}"/>
    <cellStyle name="Normal 2 2 2 2 2 2 2 7 3" xfId="4207" xr:uid="{00000000-0005-0000-0000-0000ED0F0000}"/>
    <cellStyle name="Normal 2 2 2 2 2 2 2 7 3 2" xfId="4208" xr:uid="{00000000-0005-0000-0000-0000EE0F0000}"/>
    <cellStyle name="Normal 2 2 2 2 2 2 2 7 3 3" xfId="4209" xr:uid="{00000000-0005-0000-0000-0000EF0F0000}"/>
    <cellStyle name="Normal 2 2 2 2 2 2 2 7 4" xfId="4210" xr:uid="{00000000-0005-0000-0000-0000F00F0000}"/>
    <cellStyle name="Normal 2 2 2 2 2 2 2 7 4 2" xfId="4211" xr:uid="{00000000-0005-0000-0000-0000F10F0000}"/>
    <cellStyle name="Normal 2 2 2 2 2 2 2 7 4 3" xfId="4212" xr:uid="{00000000-0005-0000-0000-0000F20F0000}"/>
    <cellStyle name="Normal 2 2 2 2 2 2 2 7 5" xfId="4213" xr:uid="{00000000-0005-0000-0000-0000F30F0000}"/>
    <cellStyle name="Normal 2 2 2 2 2 2 2 7 5 2" xfId="4214" xr:uid="{00000000-0005-0000-0000-0000F40F0000}"/>
    <cellStyle name="Normal 2 2 2 2 2 2 2 7 5 3" xfId="4215" xr:uid="{00000000-0005-0000-0000-0000F50F0000}"/>
    <cellStyle name="Normal 2 2 2 2 2 2 2 7 6" xfId="4216" xr:uid="{00000000-0005-0000-0000-0000F60F0000}"/>
    <cellStyle name="Normal 2 2 2 2 2 2 2 7 6 2" xfId="4217" xr:uid="{00000000-0005-0000-0000-0000F70F0000}"/>
    <cellStyle name="Normal 2 2 2 2 2 2 2 7 6 3" xfId="4218" xr:uid="{00000000-0005-0000-0000-0000F80F0000}"/>
    <cellStyle name="Normal 2 2 2 2 2 2 2 7 7" xfId="4219" xr:uid="{00000000-0005-0000-0000-0000F90F0000}"/>
    <cellStyle name="Normal 2 2 2 2 2 2 2 7 7 2" xfId="4220" xr:uid="{00000000-0005-0000-0000-0000FA0F0000}"/>
    <cellStyle name="Normal 2 2 2 2 2 2 2 7 7 3" xfId="4221" xr:uid="{00000000-0005-0000-0000-0000FB0F0000}"/>
    <cellStyle name="Normal 2 2 2 2 2 2 2 7 8" xfId="4222" xr:uid="{00000000-0005-0000-0000-0000FC0F0000}"/>
    <cellStyle name="Normal 2 2 2 2 2 2 2 7 8 2" xfId="4223" xr:uid="{00000000-0005-0000-0000-0000FD0F0000}"/>
    <cellStyle name="Normal 2 2 2 2 2 2 2 7 8 3" xfId="4224" xr:uid="{00000000-0005-0000-0000-0000FE0F0000}"/>
    <cellStyle name="Normal 2 2 2 2 2 2 2 7 9" xfId="4225" xr:uid="{00000000-0005-0000-0000-0000FF0F0000}"/>
    <cellStyle name="Normal 2 2 2 2 2 2 2 7 9 2" xfId="4226" xr:uid="{00000000-0005-0000-0000-000000100000}"/>
    <cellStyle name="Normal 2 2 2 2 2 2 2 7 9 3" xfId="4227" xr:uid="{00000000-0005-0000-0000-000001100000}"/>
    <cellStyle name="Normal 2 2 2 2 2 2 2 8" xfId="4228" xr:uid="{00000000-0005-0000-0000-000002100000}"/>
    <cellStyle name="Normal 2 2 2 2 2 2 2 8 10" xfId="4229" xr:uid="{00000000-0005-0000-0000-000003100000}"/>
    <cellStyle name="Normal 2 2 2 2 2 2 2 8 11" xfId="4230" xr:uid="{00000000-0005-0000-0000-000004100000}"/>
    <cellStyle name="Normal 2 2 2 2 2 2 2 8 2" xfId="4231" xr:uid="{00000000-0005-0000-0000-000005100000}"/>
    <cellStyle name="Normal 2 2 2 2 2 2 2 8 2 2" xfId="4232" xr:uid="{00000000-0005-0000-0000-000006100000}"/>
    <cellStyle name="Normal 2 2 2 2 2 2 2 8 2 3" xfId="4233" xr:uid="{00000000-0005-0000-0000-000007100000}"/>
    <cellStyle name="Normal 2 2 2 2 2 2 2 8 3" xfId="4234" xr:uid="{00000000-0005-0000-0000-000008100000}"/>
    <cellStyle name="Normal 2 2 2 2 2 2 2 8 3 2" xfId="4235" xr:uid="{00000000-0005-0000-0000-000009100000}"/>
    <cellStyle name="Normal 2 2 2 2 2 2 2 8 3 3" xfId="4236" xr:uid="{00000000-0005-0000-0000-00000A100000}"/>
    <cellStyle name="Normal 2 2 2 2 2 2 2 8 4" xfId="4237" xr:uid="{00000000-0005-0000-0000-00000B100000}"/>
    <cellStyle name="Normal 2 2 2 2 2 2 2 8 4 2" xfId="4238" xr:uid="{00000000-0005-0000-0000-00000C100000}"/>
    <cellStyle name="Normal 2 2 2 2 2 2 2 8 4 3" xfId="4239" xr:uid="{00000000-0005-0000-0000-00000D100000}"/>
    <cellStyle name="Normal 2 2 2 2 2 2 2 8 5" xfId="4240" xr:uid="{00000000-0005-0000-0000-00000E100000}"/>
    <cellStyle name="Normal 2 2 2 2 2 2 2 8 5 2" xfId="4241" xr:uid="{00000000-0005-0000-0000-00000F100000}"/>
    <cellStyle name="Normal 2 2 2 2 2 2 2 8 5 3" xfId="4242" xr:uid="{00000000-0005-0000-0000-000010100000}"/>
    <cellStyle name="Normal 2 2 2 2 2 2 2 8 6" xfId="4243" xr:uid="{00000000-0005-0000-0000-000011100000}"/>
    <cellStyle name="Normal 2 2 2 2 2 2 2 8 6 2" xfId="4244" xr:uid="{00000000-0005-0000-0000-000012100000}"/>
    <cellStyle name="Normal 2 2 2 2 2 2 2 8 6 3" xfId="4245" xr:uid="{00000000-0005-0000-0000-000013100000}"/>
    <cellStyle name="Normal 2 2 2 2 2 2 2 8 7" xfId="4246" xr:uid="{00000000-0005-0000-0000-000014100000}"/>
    <cellStyle name="Normal 2 2 2 2 2 2 2 8 7 2" xfId="4247" xr:uid="{00000000-0005-0000-0000-000015100000}"/>
    <cellStyle name="Normal 2 2 2 2 2 2 2 8 7 3" xfId="4248" xr:uid="{00000000-0005-0000-0000-000016100000}"/>
    <cellStyle name="Normal 2 2 2 2 2 2 2 8 8" xfId="4249" xr:uid="{00000000-0005-0000-0000-000017100000}"/>
    <cellStyle name="Normal 2 2 2 2 2 2 2 8 8 2" xfId="4250" xr:uid="{00000000-0005-0000-0000-000018100000}"/>
    <cellStyle name="Normal 2 2 2 2 2 2 2 8 8 3" xfId="4251" xr:uid="{00000000-0005-0000-0000-000019100000}"/>
    <cellStyle name="Normal 2 2 2 2 2 2 2 8 9" xfId="4252" xr:uid="{00000000-0005-0000-0000-00001A100000}"/>
    <cellStyle name="Normal 2 2 2 2 2 2 2 8 9 2" xfId="4253" xr:uid="{00000000-0005-0000-0000-00001B100000}"/>
    <cellStyle name="Normal 2 2 2 2 2 2 2 8 9 3" xfId="4254" xr:uid="{00000000-0005-0000-0000-00001C100000}"/>
    <cellStyle name="Normal 2 2 2 2 2 2 3" xfId="4255" xr:uid="{00000000-0005-0000-0000-00001D100000}"/>
    <cellStyle name="Normal 2 2 2 2 2 2 4" xfId="4256" xr:uid="{00000000-0005-0000-0000-00001E100000}"/>
    <cellStyle name="Normal 2 2 2 2 2 2 5" xfId="4257" xr:uid="{00000000-0005-0000-0000-00001F100000}"/>
    <cellStyle name="Normal 2 2 2 2 2 2 6" xfId="4258" xr:uid="{00000000-0005-0000-0000-000020100000}"/>
    <cellStyle name="Normal 2 2 2 2 2 2 7" xfId="4259" xr:uid="{00000000-0005-0000-0000-000021100000}"/>
    <cellStyle name="Normal 2 2 2 2 2 2 8" xfId="4260" xr:uid="{00000000-0005-0000-0000-000022100000}"/>
    <cellStyle name="Normal 2 2 2 2 2 2 9" xfId="4261" xr:uid="{00000000-0005-0000-0000-000023100000}"/>
    <cellStyle name="Normal 2 2 2 2 2 2 9 2" xfId="4262" xr:uid="{00000000-0005-0000-0000-000024100000}"/>
    <cellStyle name="Normal 2 2 2 2 2 2 9 3" xfId="4263" xr:uid="{00000000-0005-0000-0000-000025100000}"/>
    <cellStyle name="Normal 2 2 2 2 2 3" xfId="4264" xr:uid="{00000000-0005-0000-0000-000026100000}"/>
    <cellStyle name="Normal 2 2 2 2 2 3 10" xfId="4265" xr:uid="{00000000-0005-0000-0000-000027100000}"/>
    <cellStyle name="Normal 2 2 2 2 2 3 11" xfId="4266" xr:uid="{00000000-0005-0000-0000-000028100000}"/>
    <cellStyle name="Normal 2 2 2 2 2 3 2" xfId="4267" xr:uid="{00000000-0005-0000-0000-000029100000}"/>
    <cellStyle name="Normal 2 2 2 2 2 3 2 2" xfId="4268" xr:uid="{00000000-0005-0000-0000-00002A100000}"/>
    <cellStyle name="Normal 2 2 2 2 2 3 2 3" xfId="4269" xr:uid="{00000000-0005-0000-0000-00002B100000}"/>
    <cellStyle name="Normal 2 2 2 2 2 3 3" xfId="4270" xr:uid="{00000000-0005-0000-0000-00002C100000}"/>
    <cellStyle name="Normal 2 2 2 2 2 3 3 2" xfId="4271" xr:uid="{00000000-0005-0000-0000-00002D100000}"/>
    <cellStyle name="Normal 2 2 2 2 2 3 3 3" xfId="4272" xr:uid="{00000000-0005-0000-0000-00002E100000}"/>
    <cellStyle name="Normal 2 2 2 2 2 3 4" xfId="4273" xr:uid="{00000000-0005-0000-0000-00002F100000}"/>
    <cellStyle name="Normal 2 2 2 2 2 3 4 2" xfId="4274" xr:uid="{00000000-0005-0000-0000-000030100000}"/>
    <cellStyle name="Normal 2 2 2 2 2 3 4 3" xfId="4275" xr:uid="{00000000-0005-0000-0000-000031100000}"/>
    <cellStyle name="Normal 2 2 2 2 2 3 5" xfId="4276" xr:uid="{00000000-0005-0000-0000-000032100000}"/>
    <cellStyle name="Normal 2 2 2 2 2 3 5 2" xfId="4277" xr:uid="{00000000-0005-0000-0000-000033100000}"/>
    <cellStyle name="Normal 2 2 2 2 2 3 5 3" xfId="4278" xr:uid="{00000000-0005-0000-0000-000034100000}"/>
    <cellStyle name="Normal 2 2 2 2 2 3 6" xfId="4279" xr:uid="{00000000-0005-0000-0000-000035100000}"/>
    <cellStyle name="Normal 2 2 2 2 2 3 6 2" xfId="4280" xr:uid="{00000000-0005-0000-0000-000036100000}"/>
    <cellStyle name="Normal 2 2 2 2 2 3 6 3" xfId="4281" xr:uid="{00000000-0005-0000-0000-000037100000}"/>
    <cellStyle name="Normal 2 2 2 2 2 3 7" xfId="4282" xr:uid="{00000000-0005-0000-0000-000038100000}"/>
    <cellStyle name="Normal 2 2 2 2 2 3 7 2" xfId="4283" xr:uid="{00000000-0005-0000-0000-000039100000}"/>
    <cellStyle name="Normal 2 2 2 2 2 3 7 3" xfId="4284" xr:uid="{00000000-0005-0000-0000-00003A100000}"/>
    <cellStyle name="Normal 2 2 2 2 2 3 8" xfId="4285" xr:uid="{00000000-0005-0000-0000-00003B100000}"/>
    <cellStyle name="Normal 2 2 2 2 2 3 8 2" xfId="4286" xr:uid="{00000000-0005-0000-0000-00003C100000}"/>
    <cellStyle name="Normal 2 2 2 2 2 3 8 3" xfId="4287" xr:uid="{00000000-0005-0000-0000-00003D100000}"/>
    <cellStyle name="Normal 2 2 2 2 2 3 9" xfId="4288" xr:uid="{00000000-0005-0000-0000-00003E100000}"/>
    <cellStyle name="Normal 2 2 2 2 2 3 9 2" xfId="4289" xr:uid="{00000000-0005-0000-0000-00003F100000}"/>
    <cellStyle name="Normal 2 2 2 2 2 3 9 3" xfId="4290" xr:uid="{00000000-0005-0000-0000-000040100000}"/>
    <cellStyle name="Normal 2 2 2 2 2 4" xfId="4291" xr:uid="{00000000-0005-0000-0000-000041100000}"/>
    <cellStyle name="Normal 2 2 2 2 2 4 10" xfId="4292" xr:uid="{00000000-0005-0000-0000-000042100000}"/>
    <cellStyle name="Normal 2 2 2 2 2 4 11" xfId="4293" xr:uid="{00000000-0005-0000-0000-000043100000}"/>
    <cellStyle name="Normal 2 2 2 2 2 4 2" xfId="4294" xr:uid="{00000000-0005-0000-0000-000044100000}"/>
    <cellStyle name="Normal 2 2 2 2 2 4 2 2" xfId="4295" xr:uid="{00000000-0005-0000-0000-000045100000}"/>
    <cellStyle name="Normal 2 2 2 2 2 4 2 3" xfId="4296" xr:uid="{00000000-0005-0000-0000-000046100000}"/>
    <cellStyle name="Normal 2 2 2 2 2 4 3" xfId="4297" xr:uid="{00000000-0005-0000-0000-000047100000}"/>
    <cellStyle name="Normal 2 2 2 2 2 4 3 2" xfId="4298" xr:uid="{00000000-0005-0000-0000-000048100000}"/>
    <cellStyle name="Normal 2 2 2 2 2 4 3 3" xfId="4299" xr:uid="{00000000-0005-0000-0000-000049100000}"/>
    <cellStyle name="Normal 2 2 2 2 2 4 4" xfId="4300" xr:uid="{00000000-0005-0000-0000-00004A100000}"/>
    <cellStyle name="Normal 2 2 2 2 2 4 4 2" xfId="4301" xr:uid="{00000000-0005-0000-0000-00004B100000}"/>
    <cellStyle name="Normal 2 2 2 2 2 4 4 3" xfId="4302" xr:uid="{00000000-0005-0000-0000-00004C100000}"/>
    <cellStyle name="Normal 2 2 2 2 2 4 5" xfId="4303" xr:uid="{00000000-0005-0000-0000-00004D100000}"/>
    <cellStyle name="Normal 2 2 2 2 2 4 5 2" xfId="4304" xr:uid="{00000000-0005-0000-0000-00004E100000}"/>
    <cellStyle name="Normal 2 2 2 2 2 4 5 3" xfId="4305" xr:uid="{00000000-0005-0000-0000-00004F100000}"/>
    <cellStyle name="Normal 2 2 2 2 2 4 6" xfId="4306" xr:uid="{00000000-0005-0000-0000-000050100000}"/>
    <cellStyle name="Normal 2 2 2 2 2 4 6 2" xfId="4307" xr:uid="{00000000-0005-0000-0000-000051100000}"/>
    <cellStyle name="Normal 2 2 2 2 2 4 6 3" xfId="4308" xr:uid="{00000000-0005-0000-0000-000052100000}"/>
    <cellStyle name="Normal 2 2 2 2 2 4 7" xfId="4309" xr:uid="{00000000-0005-0000-0000-000053100000}"/>
    <cellStyle name="Normal 2 2 2 2 2 4 7 2" xfId="4310" xr:uid="{00000000-0005-0000-0000-000054100000}"/>
    <cellStyle name="Normal 2 2 2 2 2 4 7 3" xfId="4311" xr:uid="{00000000-0005-0000-0000-000055100000}"/>
    <cellStyle name="Normal 2 2 2 2 2 4 8" xfId="4312" xr:uid="{00000000-0005-0000-0000-000056100000}"/>
    <cellStyle name="Normal 2 2 2 2 2 4 8 2" xfId="4313" xr:uid="{00000000-0005-0000-0000-000057100000}"/>
    <cellStyle name="Normal 2 2 2 2 2 4 8 3" xfId="4314" xr:uid="{00000000-0005-0000-0000-000058100000}"/>
    <cellStyle name="Normal 2 2 2 2 2 4 9" xfId="4315" xr:uid="{00000000-0005-0000-0000-000059100000}"/>
    <cellStyle name="Normal 2 2 2 2 2 4 9 2" xfId="4316" xr:uid="{00000000-0005-0000-0000-00005A100000}"/>
    <cellStyle name="Normal 2 2 2 2 2 4 9 3" xfId="4317" xr:uid="{00000000-0005-0000-0000-00005B100000}"/>
    <cellStyle name="Normal 2 2 2 2 2 5" xfId="4318" xr:uid="{00000000-0005-0000-0000-00005C100000}"/>
    <cellStyle name="Normal 2 2 2 2 2 5 10" xfId="4319" xr:uid="{00000000-0005-0000-0000-00005D100000}"/>
    <cellStyle name="Normal 2 2 2 2 2 5 11" xfId="4320" xr:uid="{00000000-0005-0000-0000-00005E100000}"/>
    <cellStyle name="Normal 2 2 2 2 2 5 2" xfId="4321" xr:uid="{00000000-0005-0000-0000-00005F100000}"/>
    <cellStyle name="Normal 2 2 2 2 2 5 2 2" xfId="4322" xr:uid="{00000000-0005-0000-0000-000060100000}"/>
    <cellStyle name="Normal 2 2 2 2 2 5 2 3" xfId="4323" xr:uid="{00000000-0005-0000-0000-000061100000}"/>
    <cellStyle name="Normal 2 2 2 2 2 5 3" xfId="4324" xr:uid="{00000000-0005-0000-0000-000062100000}"/>
    <cellStyle name="Normal 2 2 2 2 2 5 3 2" xfId="4325" xr:uid="{00000000-0005-0000-0000-000063100000}"/>
    <cellStyle name="Normal 2 2 2 2 2 5 3 3" xfId="4326" xr:uid="{00000000-0005-0000-0000-000064100000}"/>
    <cellStyle name="Normal 2 2 2 2 2 5 4" xfId="4327" xr:uid="{00000000-0005-0000-0000-000065100000}"/>
    <cellStyle name="Normal 2 2 2 2 2 5 4 2" xfId="4328" xr:uid="{00000000-0005-0000-0000-000066100000}"/>
    <cellStyle name="Normal 2 2 2 2 2 5 4 3" xfId="4329" xr:uid="{00000000-0005-0000-0000-000067100000}"/>
    <cellStyle name="Normal 2 2 2 2 2 5 5" xfId="4330" xr:uid="{00000000-0005-0000-0000-000068100000}"/>
    <cellStyle name="Normal 2 2 2 2 2 5 5 2" xfId="4331" xr:uid="{00000000-0005-0000-0000-000069100000}"/>
    <cellStyle name="Normal 2 2 2 2 2 5 5 3" xfId="4332" xr:uid="{00000000-0005-0000-0000-00006A100000}"/>
    <cellStyle name="Normal 2 2 2 2 2 5 6" xfId="4333" xr:uid="{00000000-0005-0000-0000-00006B100000}"/>
    <cellStyle name="Normal 2 2 2 2 2 5 6 2" xfId="4334" xr:uid="{00000000-0005-0000-0000-00006C100000}"/>
    <cellStyle name="Normal 2 2 2 2 2 5 6 3" xfId="4335" xr:uid="{00000000-0005-0000-0000-00006D100000}"/>
    <cellStyle name="Normal 2 2 2 2 2 5 7" xfId="4336" xr:uid="{00000000-0005-0000-0000-00006E100000}"/>
    <cellStyle name="Normal 2 2 2 2 2 5 7 2" xfId="4337" xr:uid="{00000000-0005-0000-0000-00006F100000}"/>
    <cellStyle name="Normal 2 2 2 2 2 5 7 3" xfId="4338" xr:uid="{00000000-0005-0000-0000-000070100000}"/>
    <cellStyle name="Normal 2 2 2 2 2 5 8" xfId="4339" xr:uid="{00000000-0005-0000-0000-000071100000}"/>
    <cellStyle name="Normal 2 2 2 2 2 5 8 2" xfId="4340" xr:uid="{00000000-0005-0000-0000-000072100000}"/>
    <cellStyle name="Normal 2 2 2 2 2 5 8 3" xfId="4341" xr:uid="{00000000-0005-0000-0000-000073100000}"/>
    <cellStyle name="Normal 2 2 2 2 2 5 9" xfId="4342" xr:uid="{00000000-0005-0000-0000-000074100000}"/>
    <cellStyle name="Normal 2 2 2 2 2 5 9 2" xfId="4343" xr:uid="{00000000-0005-0000-0000-000075100000}"/>
    <cellStyle name="Normal 2 2 2 2 2 5 9 3" xfId="4344" xr:uid="{00000000-0005-0000-0000-000076100000}"/>
    <cellStyle name="Normal 2 2 2 2 2 6" xfId="4345" xr:uid="{00000000-0005-0000-0000-000077100000}"/>
    <cellStyle name="Normal 2 2 2 2 2 6 10" xfId="4346" xr:uid="{00000000-0005-0000-0000-000078100000}"/>
    <cellStyle name="Normal 2 2 2 2 2 6 11" xfId="4347" xr:uid="{00000000-0005-0000-0000-000079100000}"/>
    <cellStyle name="Normal 2 2 2 2 2 6 2" xfId="4348" xr:uid="{00000000-0005-0000-0000-00007A100000}"/>
    <cellStyle name="Normal 2 2 2 2 2 6 2 2" xfId="4349" xr:uid="{00000000-0005-0000-0000-00007B100000}"/>
    <cellStyle name="Normal 2 2 2 2 2 6 2 3" xfId="4350" xr:uid="{00000000-0005-0000-0000-00007C100000}"/>
    <cellStyle name="Normal 2 2 2 2 2 6 3" xfId="4351" xr:uid="{00000000-0005-0000-0000-00007D100000}"/>
    <cellStyle name="Normal 2 2 2 2 2 6 3 2" xfId="4352" xr:uid="{00000000-0005-0000-0000-00007E100000}"/>
    <cellStyle name="Normal 2 2 2 2 2 6 3 3" xfId="4353" xr:uid="{00000000-0005-0000-0000-00007F100000}"/>
    <cellStyle name="Normal 2 2 2 2 2 6 4" xfId="4354" xr:uid="{00000000-0005-0000-0000-000080100000}"/>
    <cellStyle name="Normal 2 2 2 2 2 6 4 2" xfId="4355" xr:uid="{00000000-0005-0000-0000-000081100000}"/>
    <cellStyle name="Normal 2 2 2 2 2 6 4 3" xfId="4356" xr:uid="{00000000-0005-0000-0000-000082100000}"/>
    <cellStyle name="Normal 2 2 2 2 2 6 5" xfId="4357" xr:uid="{00000000-0005-0000-0000-000083100000}"/>
    <cellStyle name="Normal 2 2 2 2 2 6 5 2" xfId="4358" xr:uid="{00000000-0005-0000-0000-000084100000}"/>
    <cellStyle name="Normal 2 2 2 2 2 6 5 3" xfId="4359" xr:uid="{00000000-0005-0000-0000-000085100000}"/>
    <cellStyle name="Normal 2 2 2 2 2 6 6" xfId="4360" xr:uid="{00000000-0005-0000-0000-000086100000}"/>
    <cellStyle name="Normal 2 2 2 2 2 6 6 2" xfId="4361" xr:uid="{00000000-0005-0000-0000-000087100000}"/>
    <cellStyle name="Normal 2 2 2 2 2 6 6 3" xfId="4362" xr:uid="{00000000-0005-0000-0000-000088100000}"/>
    <cellStyle name="Normal 2 2 2 2 2 6 7" xfId="4363" xr:uid="{00000000-0005-0000-0000-000089100000}"/>
    <cellStyle name="Normal 2 2 2 2 2 6 7 2" xfId="4364" xr:uid="{00000000-0005-0000-0000-00008A100000}"/>
    <cellStyle name="Normal 2 2 2 2 2 6 7 3" xfId="4365" xr:uid="{00000000-0005-0000-0000-00008B100000}"/>
    <cellStyle name="Normal 2 2 2 2 2 6 8" xfId="4366" xr:uid="{00000000-0005-0000-0000-00008C100000}"/>
    <cellStyle name="Normal 2 2 2 2 2 6 8 2" xfId="4367" xr:uid="{00000000-0005-0000-0000-00008D100000}"/>
    <cellStyle name="Normal 2 2 2 2 2 6 8 3" xfId="4368" xr:uid="{00000000-0005-0000-0000-00008E100000}"/>
    <cellStyle name="Normal 2 2 2 2 2 6 9" xfId="4369" xr:uid="{00000000-0005-0000-0000-00008F100000}"/>
    <cellStyle name="Normal 2 2 2 2 2 6 9 2" xfId="4370" xr:uid="{00000000-0005-0000-0000-000090100000}"/>
    <cellStyle name="Normal 2 2 2 2 2 6 9 3" xfId="4371" xr:uid="{00000000-0005-0000-0000-000091100000}"/>
    <cellStyle name="Normal 2 2 2 2 2 7" xfId="4372" xr:uid="{00000000-0005-0000-0000-000092100000}"/>
    <cellStyle name="Normal 2 2 2 2 2 7 10" xfId="4373" xr:uid="{00000000-0005-0000-0000-000093100000}"/>
    <cellStyle name="Normal 2 2 2 2 2 7 11" xfId="4374" xr:uid="{00000000-0005-0000-0000-000094100000}"/>
    <cellStyle name="Normal 2 2 2 2 2 7 2" xfId="4375" xr:uid="{00000000-0005-0000-0000-000095100000}"/>
    <cellStyle name="Normal 2 2 2 2 2 7 2 2" xfId="4376" xr:uid="{00000000-0005-0000-0000-000096100000}"/>
    <cellStyle name="Normal 2 2 2 2 2 7 2 3" xfId="4377" xr:uid="{00000000-0005-0000-0000-000097100000}"/>
    <cellStyle name="Normal 2 2 2 2 2 7 3" xfId="4378" xr:uid="{00000000-0005-0000-0000-000098100000}"/>
    <cellStyle name="Normal 2 2 2 2 2 7 3 2" xfId="4379" xr:uid="{00000000-0005-0000-0000-000099100000}"/>
    <cellStyle name="Normal 2 2 2 2 2 7 3 3" xfId="4380" xr:uid="{00000000-0005-0000-0000-00009A100000}"/>
    <cellStyle name="Normal 2 2 2 2 2 7 4" xfId="4381" xr:uid="{00000000-0005-0000-0000-00009B100000}"/>
    <cellStyle name="Normal 2 2 2 2 2 7 4 2" xfId="4382" xr:uid="{00000000-0005-0000-0000-00009C100000}"/>
    <cellStyle name="Normal 2 2 2 2 2 7 4 3" xfId="4383" xr:uid="{00000000-0005-0000-0000-00009D100000}"/>
    <cellStyle name="Normal 2 2 2 2 2 7 5" xfId="4384" xr:uid="{00000000-0005-0000-0000-00009E100000}"/>
    <cellStyle name="Normal 2 2 2 2 2 7 5 2" xfId="4385" xr:uid="{00000000-0005-0000-0000-00009F100000}"/>
    <cellStyle name="Normal 2 2 2 2 2 7 5 3" xfId="4386" xr:uid="{00000000-0005-0000-0000-0000A0100000}"/>
    <cellStyle name="Normal 2 2 2 2 2 7 6" xfId="4387" xr:uid="{00000000-0005-0000-0000-0000A1100000}"/>
    <cellStyle name="Normal 2 2 2 2 2 7 6 2" xfId="4388" xr:uid="{00000000-0005-0000-0000-0000A2100000}"/>
    <cellStyle name="Normal 2 2 2 2 2 7 6 3" xfId="4389" xr:uid="{00000000-0005-0000-0000-0000A3100000}"/>
    <cellStyle name="Normal 2 2 2 2 2 7 7" xfId="4390" xr:uid="{00000000-0005-0000-0000-0000A4100000}"/>
    <cellStyle name="Normal 2 2 2 2 2 7 7 2" xfId="4391" xr:uid="{00000000-0005-0000-0000-0000A5100000}"/>
    <cellStyle name="Normal 2 2 2 2 2 7 7 3" xfId="4392" xr:uid="{00000000-0005-0000-0000-0000A6100000}"/>
    <cellStyle name="Normal 2 2 2 2 2 7 8" xfId="4393" xr:uid="{00000000-0005-0000-0000-0000A7100000}"/>
    <cellStyle name="Normal 2 2 2 2 2 7 8 2" xfId="4394" xr:uid="{00000000-0005-0000-0000-0000A8100000}"/>
    <cellStyle name="Normal 2 2 2 2 2 7 8 3" xfId="4395" xr:uid="{00000000-0005-0000-0000-0000A9100000}"/>
    <cellStyle name="Normal 2 2 2 2 2 7 9" xfId="4396" xr:uid="{00000000-0005-0000-0000-0000AA100000}"/>
    <cellStyle name="Normal 2 2 2 2 2 7 9 2" xfId="4397" xr:uid="{00000000-0005-0000-0000-0000AB100000}"/>
    <cellStyle name="Normal 2 2 2 2 2 7 9 3" xfId="4398" xr:uid="{00000000-0005-0000-0000-0000AC100000}"/>
    <cellStyle name="Normal 2 2 2 2 2 8" xfId="4399" xr:uid="{00000000-0005-0000-0000-0000AD100000}"/>
    <cellStyle name="Normal 2 2 2 2 2 8 10" xfId="4400" xr:uid="{00000000-0005-0000-0000-0000AE100000}"/>
    <cellStyle name="Normal 2 2 2 2 2 8 11" xfId="4401" xr:uid="{00000000-0005-0000-0000-0000AF100000}"/>
    <cellStyle name="Normal 2 2 2 2 2 8 2" xfId="4402" xr:uid="{00000000-0005-0000-0000-0000B0100000}"/>
    <cellStyle name="Normal 2 2 2 2 2 8 2 2" xfId="4403" xr:uid="{00000000-0005-0000-0000-0000B1100000}"/>
    <cellStyle name="Normal 2 2 2 2 2 8 2 3" xfId="4404" xr:uid="{00000000-0005-0000-0000-0000B2100000}"/>
    <cellStyle name="Normal 2 2 2 2 2 8 3" xfId="4405" xr:uid="{00000000-0005-0000-0000-0000B3100000}"/>
    <cellStyle name="Normal 2 2 2 2 2 8 3 2" xfId="4406" xr:uid="{00000000-0005-0000-0000-0000B4100000}"/>
    <cellStyle name="Normal 2 2 2 2 2 8 3 3" xfId="4407" xr:uid="{00000000-0005-0000-0000-0000B5100000}"/>
    <cellStyle name="Normal 2 2 2 2 2 8 4" xfId="4408" xr:uid="{00000000-0005-0000-0000-0000B6100000}"/>
    <cellStyle name="Normal 2 2 2 2 2 8 4 2" xfId="4409" xr:uid="{00000000-0005-0000-0000-0000B7100000}"/>
    <cellStyle name="Normal 2 2 2 2 2 8 4 3" xfId="4410" xr:uid="{00000000-0005-0000-0000-0000B8100000}"/>
    <cellStyle name="Normal 2 2 2 2 2 8 5" xfId="4411" xr:uid="{00000000-0005-0000-0000-0000B9100000}"/>
    <cellStyle name="Normal 2 2 2 2 2 8 5 2" xfId="4412" xr:uid="{00000000-0005-0000-0000-0000BA100000}"/>
    <cellStyle name="Normal 2 2 2 2 2 8 5 3" xfId="4413" xr:uid="{00000000-0005-0000-0000-0000BB100000}"/>
    <cellStyle name="Normal 2 2 2 2 2 8 6" xfId="4414" xr:uid="{00000000-0005-0000-0000-0000BC100000}"/>
    <cellStyle name="Normal 2 2 2 2 2 8 6 2" xfId="4415" xr:uid="{00000000-0005-0000-0000-0000BD100000}"/>
    <cellStyle name="Normal 2 2 2 2 2 8 6 3" xfId="4416" xr:uid="{00000000-0005-0000-0000-0000BE100000}"/>
    <cellStyle name="Normal 2 2 2 2 2 8 7" xfId="4417" xr:uid="{00000000-0005-0000-0000-0000BF100000}"/>
    <cellStyle name="Normal 2 2 2 2 2 8 7 2" xfId="4418" xr:uid="{00000000-0005-0000-0000-0000C0100000}"/>
    <cellStyle name="Normal 2 2 2 2 2 8 7 3" xfId="4419" xr:uid="{00000000-0005-0000-0000-0000C1100000}"/>
    <cellStyle name="Normal 2 2 2 2 2 8 8" xfId="4420" xr:uid="{00000000-0005-0000-0000-0000C2100000}"/>
    <cellStyle name="Normal 2 2 2 2 2 8 8 2" xfId="4421" xr:uid="{00000000-0005-0000-0000-0000C3100000}"/>
    <cellStyle name="Normal 2 2 2 2 2 8 8 3" xfId="4422" xr:uid="{00000000-0005-0000-0000-0000C4100000}"/>
    <cellStyle name="Normal 2 2 2 2 2 8 9" xfId="4423" xr:uid="{00000000-0005-0000-0000-0000C5100000}"/>
    <cellStyle name="Normal 2 2 2 2 2 8 9 2" xfId="4424" xr:uid="{00000000-0005-0000-0000-0000C6100000}"/>
    <cellStyle name="Normal 2 2 2 2 2 8 9 3" xfId="4425" xr:uid="{00000000-0005-0000-0000-0000C7100000}"/>
    <cellStyle name="Normal 2 2 2 2 20" xfId="4426" xr:uid="{00000000-0005-0000-0000-0000C8100000}"/>
    <cellStyle name="Normal 2 2 2 2 21" xfId="4427" xr:uid="{00000000-0005-0000-0000-0000C9100000}"/>
    <cellStyle name="Normal 2 2 2 2 22" xfId="4428" xr:uid="{00000000-0005-0000-0000-0000CA100000}"/>
    <cellStyle name="Normal 2 2 2 2 23" xfId="4429" xr:uid="{00000000-0005-0000-0000-0000CB100000}"/>
    <cellStyle name="Normal 2 2 2 2 24" xfId="4430" xr:uid="{00000000-0005-0000-0000-0000CC100000}"/>
    <cellStyle name="Normal 2 2 2 2 25" xfId="4431" xr:uid="{00000000-0005-0000-0000-0000CD100000}"/>
    <cellStyle name="Normal 2 2 2 2 26" xfId="4432" xr:uid="{00000000-0005-0000-0000-0000CE100000}"/>
    <cellStyle name="Normal 2 2 2 2 27" xfId="4433" xr:uid="{00000000-0005-0000-0000-0000CF100000}"/>
    <cellStyle name="Normal 2 2 2 2 28" xfId="4434" xr:uid="{00000000-0005-0000-0000-0000D0100000}"/>
    <cellStyle name="Normal 2 2 2 2 29" xfId="4435" xr:uid="{00000000-0005-0000-0000-0000D1100000}"/>
    <cellStyle name="Normal 2 2 2 2 3" xfId="4436" xr:uid="{00000000-0005-0000-0000-0000D2100000}"/>
    <cellStyle name="Normal 2 2 2 2 3 10" xfId="4437" xr:uid="{00000000-0005-0000-0000-0000D3100000}"/>
    <cellStyle name="Normal 2 2 2 2 3 11" xfId="4438" xr:uid="{00000000-0005-0000-0000-0000D4100000}"/>
    <cellStyle name="Normal 2 2 2 2 3 2" xfId="4439" xr:uid="{00000000-0005-0000-0000-0000D5100000}"/>
    <cellStyle name="Normal 2 2 2 2 3 2 2" xfId="4440" xr:uid="{00000000-0005-0000-0000-0000D6100000}"/>
    <cellStyle name="Normal 2 2 2 2 3 2 3" xfId="4441" xr:uid="{00000000-0005-0000-0000-0000D7100000}"/>
    <cellStyle name="Normal 2 2 2 2 3 3" xfId="4442" xr:uid="{00000000-0005-0000-0000-0000D8100000}"/>
    <cellStyle name="Normal 2 2 2 2 3 3 2" xfId="4443" xr:uid="{00000000-0005-0000-0000-0000D9100000}"/>
    <cellStyle name="Normal 2 2 2 2 3 3 3" xfId="4444" xr:uid="{00000000-0005-0000-0000-0000DA100000}"/>
    <cellStyle name="Normal 2 2 2 2 3 4" xfId="4445" xr:uid="{00000000-0005-0000-0000-0000DB100000}"/>
    <cellStyle name="Normal 2 2 2 2 3 4 2" xfId="4446" xr:uid="{00000000-0005-0000-0000-0000DC100000}"/>
    <cellStyle name="Normal 2 2 2 2 3 4 3" xfId="4447" xr:uid="{00000000-0005-0000-0000-0000DD100000}"/>
    <cellStyle name="Normal 2 2 2 2 3 5" xfId="4448" xr:uid="{00000000-0005-0000-0000-0000DE100000}"/>
    <cellStyle name="Normal 2 2 2 2 3 5 2" xfId="4449" xr:uid="{00000000-0005-0000-0000-0000DF100000}"/>
    <cellStyle name="Normal 2 2 2 2 3 5 3" xfId="4450" xr:uid="{00000000-0005-0000-0000-0000E0100000}"/>
    <cellStyle name="Normal 2 2 2 2 3 6" xfId="4451" xr:uid="{00000000-0005-0000-0000-0000E1100000}"/>
    <cellStyle name="Normal 2 2 2 2 3 6 2" xfId="4452" xr:uid="{00000000-0005-0000-0000-0000E2100000}"/>
    <cellStyle name="Normal 2 2 2 2 3 6 3" xfId="4453" xr:uid="{00000000-0005-0000-0000-0000E3100000}"/>
    <cellStyle name="Normal 2 2 2 2 3 7" xfId="4454" xr:uid="{00000000-0005-0000-0000-0000E4100000}"/>
    <cellStyle name="Normal 2 2 2 2 3 7 2" xfId="4455" xr:uid="{00000000-0005-0000-0000-0000E5100000}"/>
    <cellStyle name="Normal 2 2 2 2 3 7 3" xfId="4456" xr:uid="{00000000-0005-0000-0000-0000E6100000}"/>
    <cellStyle name="Normal 2 2 2 2 3 8" xfId="4457" xr:uid="{00000000-0005-0000-0000-0000E7100000}"/>
    <cellStyle name="Normal 2 2 2 2 3 8 2" xfId="4458" xr:uid="{00000000-0005-0000-0000-0000E8100000}"/>
    <cellStyle name="Normal 2 2 2 2 3 8 3" xfId="4459" xr:uid="{00000000-0005-0000-0000-0000E9100000}"/>
    <cellStyle name="Normal 2 2 2 2 3 9" xfId="4460" xr:uid="{00000000-0005-0000-0000-0000EA100000}"/>
    <cellStyle name="Normal 2 2 2 2 3 9 2" xfId="4461" xr:uid="{00000000-0005-0000-0000-0000EB100000}"/>
    <cellStyle name="Normal 2 2 2 2 3 9 3" xfId="4462" xr:uid="{00000000-0005-0000-0000-0000EC100000}"/>
    <cellStyle name="Normal 2 2 2 2 30" xfId="4463" xr:uid="{00000000-0005-0000-0000-0000ED100000}"/>
    <cellStyle name="Normal 2 2 2 2 31" xfId="4464" xr:uid="{00000000-0005-0000-0000-0000EE100000}"/>
    <cellStyle name="Normal 2 2 2 2 4" xfId="4465" xr:uid="{00000000-0005-0000-0000-0000EF100000}"/>
    <cellStyle name="Normal 2 2 2 2 5" xfId="4466" xr:uid="{00000000-0005-0000-0000-0000F0100000}"/>
    <cellStyle name="Normal 2 2 2 2 6" xfId="4467" xr:uid="{00000000-0005-0000-0000-0000F1100000}"/>
    <cellStyle name="Normal 2 2 2 2 7" xfId="4468" xr:uid="{00000000-0005-0000-0000-0000F2100000}"/>
    <cellStyle name="Normal 2 2 2 2 8" xfId="4469" xr:uid="{00000000-0005-0000-0000-0000F3100000}"/>
    <cellStyle name="Normal 2 2 2 2 9" xfId="4470" xr:uid="{00000000-0005-0000-0000-0000F4100000}"/>
    <cellStyle name="Normal 2 2 2 20" xfId="4471" xr:uid="{00000000-0005-0000-0000-0000F5100000}"/>
    <cellStyle name="Normal 2 2 2 21" xfId="4472" xr:uid="{00000000-0005-0000-0000-0000F6100000}"/>
    <cellStyle name="Normal 2 2 2 22" xfId="4473" xr:uid="{00000000-0005-0000-0000-0000F7100000}"/>
    <cellStyle name="Normal 2 2 2 23" xfId="4474" xr:uid="{00000000-0005-0000-0000-0000F8100000}"/>
    <cellStyle name="Normal 2 2 2 24" xfId="4475" xr:uid="{00000000-0005-0000-0000-0000F9100000}"/>
    <cellStyle name="Normal 2 2 2 25" xfId="4476" xr:uid="{00000000-0005-0000-0000-0000FA100000}"/>
    <cellStyle name="Normal 2 2 2 26" xfId="4477" xr:uid="{00000000-0005-0000-0000-0000FB100000}"/>
    <cellStyle name="Normal 2 2 2 27" xfId="4478" xr:uid="{00000000-0005-0000-0000-0000FC100000}"/>
    <cellStyle name="Normal 2 2 2 28" xfId="4479" xr:uid="{00000000-0005-0000-0000-0000FD100000}"/>
    <cellStyle name="Normal 2 2 2 29" xfId="4480" xr:uid="{00000000-0005-0000-0000-0000FE100000}"/>
    <cellStyle name="Normal 2 2 2 3" xfId="24" xr:uid="{00000000-0005-0000-0000-0000FF100000}"/>
    <cellStyle name="Normal 2 2 2 3 10" xfId="4482" xr:uid="{00000000-0005-0000-0000-000000110000}"/>
    <cellStyle name="Normal 2 2 2 3 11" xfId="4483" xr:uid="{00000000-0005-0000-0000-000001110000}"/>
    <cellStyle name="Normal 2 2 2 3 12" xfId="4484" xr:uid="{00000000-0005-0000-0000-000002110000}"/>
    <cellStyle name="Normal 2 2 2 3 13" xfId="4485" xr:uid="{00000000-0005-0000-0000-000003110000}"/>
    <cellStyle name="Normal 2 2 2 3 2" xfId="73" xr:uid="{00000000-0005-0000-0000-000004110000}"/>
    <cellStyle name="Normal 2 2 2 3 2 2" xfId="4481" xr:uid="{00000000-0005-0000-0000-000005110000}"/>
    <cellStyle name="Normal 2 2 2 3 2 2 2" xfId="4486" xr:uid="{00000000-0005-0000-0000-000006110000}"/>
    <cellStyle name="Normal 2 2 2 3 3" xfId="4487" xr:uid="{00000000-0005-0000-0000-000007110000}"/>
    <cellStyle name="Normal 2 2 2 3 4" xfId="4488" xr:uid="{00000000-0005-0000-0000-000008110000}"/>
    <cellStyle name="Normal 2 2 2 3 5" xfId="4489" xr:uid="{00000000-0005-0000-0000-000009110000}"/>
    <cellStyle name="Normal 2 2 2 3 6" xfId="4490" xr:uid="{00000000-0005-0000-0000-00000A110000}"/>
    <cellStyle name="Normal 2 2 2 3 7" xfId="4491" xr:uid="{00000000-0005-0000-0000-00000B110000}"/>
    <cellStyle name="Normal 2 2 2 3 8" xfId="4492" xr:uid="{00000000-0005-0000-0000-00000C110000}"/>
    <cellStyle name="Normal 2 2 2 3 9" xfId="4493" xr:uid="{00000000-0005-0000-0000-00000D110000}"/>
    <cellStyle name="Normal 2 2 2 30" xfId="4494" xr:uid="{00000000-0005-0000-0000-00000E110000}"/>
    <cellStyle name="Normal 2 2 2 31" xfId="4495" xr:uid="{00000000-0005-0000-0000-00000F110000}"/>
    <cellStyle name="Normal 2 2 2 4" xfId="120" xr:uid="{00000000-0005-0000-0000-000010110000}"/>
    <cellStyle name="Normal 2 2 2 4 10" xfId="4497" xr:uid="{00000000-0005-0000-0000-000011110000}"/>
    <cellStyle name="Normal 2 2 2 4 11" xfId="4498" xr:uid="{00000000-0005-0000-0000-000012110000}"/>
    <cellStyle name="Normal 2 2 2 4 2" xfId="4496" xr:uid="{00000000-0005-0000-0000-000013110000}"/>
    <cellStyle name="Normal 2 2 2 4 2 2" xfId="4499" xr:uid="{00000000-0005-0000-0000-000014110000}"/>
    <cellStyle name="Normal 2 2 2 4 2 3" xfId="4500" xr:uid="{00000000-0005-0000-0000-000015110000}"/>
    <cellStyle name="Normal 2 2 2 4 3" xfId="4501" xr:uid="{00000000-0005-0000-0000-000016110000}"/>
    <cellStyle name="Normal 2 2 2 4 3 2" xfId="4502" xr:uid="{00000000-0005-0000-0000-000017110000}"/>
    <cellStyle name="Normal 2 2 2 4 3 3" xfId="4503" xr:uid="{00000000-0005-0000-0000-000018110000}"/>
    <cellStyle name="Normal 2 2 2 4 4" xfId="4504" xr:uid="{00000000-0005-0000-0000-000019110000}"/>
    <cellStyle name="Normal 2 2 2 4 4 2" xfId="4505" xr:uid="{00000000-0005-0000-0000-00001A110000}"/>
    <cellStyle name="Normal 2 2 2 4 4 3" xfId="4506" xr:uid="{00000000-0005-0000-0000-00001B110000}"/>
    <cellStyle name="Normal 2 2 2 4 5" xfId="4507" xr:uid="{00000000-0005-0000-0000-00001C110000}"/>
    <cellStyle name="Normal 2 2 2 4 5 2" xfId="4508" xr:uid="{00000000-0005-0000-0000-00001D110000}"/>
    <cellStyle name="Normal 2 2 2 4 5 3" xfId="4509" xr:uid="{00000000-0005-0000-0000-00001E110000}"/>
    <cellStyle name="Normal 2 2 2 4 6" xfId="4510" xr:uid="{00000000-0005-0000-0000-00001F110000}"/>
    <cellStyle name="Normal 2 2 2 4 6 2" xfId="4511" xr:uid="{00000000-0005-0000-0000-000020110000}"/>
    <cellStyle name="Normal 2 2 2 4 6 3" xfId="4512" xr:uid="{00000000-0005-0000-0000-000021110000}"/>
    <cellStyle name="Normal 2 2 2 4 7" xfId="4513" xr:uid="{00000000-0005-0000-0000-000022110000}"/>
    <cellStyle name="Normal 2 2 2 4 7 2" xfId="4514" xr:uid="{00000000-0005-0000-0000-000023110000}"/>
    <cellStyle name="Normal 2 2 2 4 7 3" xfId="4515" xr:uid="{00000000-0005-0000-0000-000024110000}"/>
    <cellStyle name="Normal 2 2 2 4 8" xfId="4516" xr:uid="{00000000-0005-0000-0000-000025110000}"/>
    <cellStyle name="Normal 2 2 2 4 8 2" xfId="4517" xr:uid="{00000000-0005-0000-0000-000026110000}"/>
    <cellStyle name="Normal 2 2 2 4 8 3" xfId="4518" xr:uid="{00000000-0005-0000-0000-000027110000}"/>
    <cellStyle name="Normal 2 2 2 4 9" xfId="4519" xr:uid="{00000000-0005-0000-0000-000028110000}"/>
    <cellStyle name="Normal 2 2 2 4 9 2" xfId="4520" xr:uid="{00000000-0005-0000-0000-000029110000}"/>
    <cellStyle name="Normal 2 2 2 4 9 3" xfId="4521" xr:uid="{00000000-0005-0000-0000-00002A110000}"/>
    <cellStyle name="Normal 2 2 2 5" xfId="168" xr:uid="{00000000-0005-0000-0000-00002B110000}"/>
    <cellStyle name="Normal 2 2 2 5 10" xfId="4523" xr:uid="{00000000-0005-0000-0000-00002C110000}"/>
    <cellStyle name="Normal 2 2 2 5 11" xfId="4524" xr:uid="{00000000-0005-0000-0000-00002D110000}"/>
    <cellStyle name="Normal 2 2 2 5 2" xfId="4522" xr:uid="{00000000-0005-0000-0000-00002E110000}"/>
    <cellStyle name="Normal 2 2 2 5 2 2" xfId="4525" xr:uid="{00000000-0005-0000-0000-00002F110000}"/>
    <cellStyle name="Normal 2 2 2 5 2 3" xfId="4526" xr:uid="{00000000-0005-0000-0000-000030110000}"/>
    <cellStyle name="Normal 2 2 2 5 3" xfId="4527" xr:uid="{00000000-0005-0000-0000-000031110000}"/>
    <cellStyle name="Normal 2 2 2 5 3 2" xfId="4528" xr:uid="{00000000-0005-0000-0000-000032110000}"/>
    <cellStyle name="Normal 2 2 2 5 3 3" xfId="4529" xr:uid="{00000000-0005-0000-0000-000033110000}"/>
    <cellStyle name="Normal 2 2 2 5 4" xfId="4530" xr:uid="{00000000-0005-0000-0000-000034110000}"/>
    <cellStyle name="Normal 2 2 2 5 4 2" xfId="4531" xr:uid="{00000000-0005-0000-0000-000035110000}"/>
    <cellStyle name="Normal 2 2 2 5 4 3" xfId="4532" xr:uid="{00000000-0005-0000-0000-000036110000}"/>
    <cellStyle name="Normal 2 2 2 5 5" xfId="4533" xr:uid="{00000000-0005-0000-0000-000037110000}"/>
    <cellStyle name="Normal 2 2 2 5 5 2" xfId="4534" xr:uid="{00000000-0005-0000-0000-000038110000}"/>
    <cellStyle name="Normal 2 2 2 5 5 3" xfId="4535" xr:uid="{00000000-0005-0000-0000-000039110000}"/>
    <cellStyle name="Normal 2 2 2 5 6" xfId="4536" xr:uid="{00000000-0005-0000-0000-00003A110000}"/>
    <cellStyle name="Normal 2 2 2 5 6 2" xfId="4537" xr:uid="{00000000-0005-0000-0000-00003B110000}"/>
    <cellStyle name="Normal 2 2 2 5 6 3" xfId="4538" xr:uid="{00000000-0005-0000-0000-00003C110000}"/>
    <cellStyle name="Normal 2 2 2 5 7" xfId="4539" xr:uid="{00000000-0005-0000-0000-00003D110000}"/>
    <cellStyle name="Normal 2 2 2 5 7 2" xfId="4540" xr:uid="{00000000-0005-0000-0000-00003E110000}"/>
    <cellStyle name="Normal 2 2 2 5 7 3" xfId="4541" xr:uid="{00000000-0005-0000-0000-00003F110000}"/>
    <cellStyle name="Normal 2 2 2 5 8" xfId="4542" xr:uid="{00000000-0005-0000-0000-000040110000}"/>
    <cellStyle name="Normal 2 2 2 5 8 2" xfId="4543" xr:uid="{00000000-0005-0000-0000-000041110000}"/>
    <cellStyle name="Normal 2 2 2 5 8 3" xfId="4544" xr:uid="{00000000-0005-0000-0000-000042110000}"/>
    <cellStyle name="Normal 2 2 2 5 9" xfId="4545" xr:uid="{00000000-0005-0000-0000-000043110000}"/>
    <cellStyle name="Normal 2 2 2 5 9 2" xfId="4546" xr:uid="{00000000-0005-0000-0000-000044110000}"/>
    <cellStyle name="Normal 2 2 2 5 9 3" xfId="4547" xr:uid="{00000000-0005-0000-0000-000045110000}"/>
    <cellStyle name="Normal 2 2 2 6" xfId="216" xr:uid="{00000000-0005-0000-0000-000046110000}"/>
    <cellStyle name="Normal 2 2 2 6 10" xfId="4549" xr:uid="{00000000-0005-0000-0000-000047110000}"/>
    <cellStyle name="Normal 2 2 2 6 11" xfId="4550" xr:uid="{00000000-0005-0000-0000-000048110000}"/>
    <cellStyle name="Normal 2 2 2 6 2" xfId="4548" xr:uid="{00000000-0005-0000-0000-000049110000}"/>
    <cellStyle name="Normal 2 2 2 6 2 2" xfId="4551" xr:uid="{00000000-0005-0000-0000-00004A110000}"/>
    <cellStyle name="Normal 2 2 2 6 2 3" xfId="4552" xr:uid="{00000000-0005-0000-0000-00004B110000}"/>
    <cellStyle name="Normal 2 2 2 6 3" xfId="4553" xr:uid="{00000000-0005-0000-0000-00004C110000}"/>
    <cellStyle name="Normal 2 2 2 6 3 2" xfId="4554" xr:uid="{00000000-0005-0000-0000-00004D110000}"/>
    <cellStyle name="Normal 2 2 2 6 3 3" xfId="4555" xr:uid="{00000000-0005-0000-0000-00004E110000}"/>
    <cellStyle name="Normal 2 2 2 6 4" xfId="4556" xr:uid="{00000000-0005-0000-0000-00004F110000}"/>
    <cellStyle name="Normal 2 2 2 6 4 2" xfId="4557" xr:uid="{00000000-0005-0000-0000-000050110000}"/>
    <cellStyle name="Normal 2 2 2 6 4 3" xfId="4558" xr:uid="{00000000-0005-0000-0000-000051110000}"/>
    <cellStyle name="Normal 2 2 2 6 5" xfId="4559" xr:uid="{00000000-0005-0000-0000-000052110000}"/>
    <cellStyle name="Normal 2 2 2 6 5 2" xfId="4560" xr:uid="{00000000-0005-0000-0000-000053110000}"/>
    <cellStyle name="Normal 2 2 2 6 5 3" xfId="4561" xr:uid="{00000000-0005-0000-0000-000054110000}"/>
    <cellStyle name="Normal 2 2 2 6 6" xfId="4562" xr:uid="{00000000-0005-0000-0000-000055110000}"/>
    <cellStyle name="Normal 2 2 2 6 6 2" xfId="4563" xr:uid="{00000000-0005-0000-0000-000056110000}"/>
    <cellStyle name="Normal 2 2 2 6 6 3" xfId="4564" xr:uid="{00000000-0005-0000-0000-000057110000}"/>
    <cellStyle name="Normal 2 2 2 6 7" xfId="4565" xr:uid="{00000000-0005-0000-0000-000058110000}"/>
    <cellStyle name="Normal 2 2 2 6 7 2" xfId="4566" xr:uid="{00000000-0005-0000-0000-000059110000}"/>
    <cellStyle name="Normal 2 2 2 6 7 3" xfId="4567" xr:uid="{00000000-0005-0000-0000-00005A110000}"/>
    <cellStyle name="Normal 2 2 2 6 8" xfId="4568" xr:uid="{00000000-0005-0000-0000-00005B110000}"/>
    <cellStyle name="Normal 2 2 2 6 8 2" xfId="4569" xr:uid="{00000000-0005-0000-0000-00005C110000}"/>
    <cellStyle name="Normal 2 2 2 6 8 3" xfId="4570" xr:uid="{00000000-0005-0000-0000-00005D110000}"/>
    <cellStyle name="Normal 2 2 2 6 9" xfId="4571" xr:uid="{00000000-0005-0000-0000-00005E110000}"/>
    <cellStyle name="Normal 2 2 2 6 9 2" xfId="4572" xr:uid="{00000000-0005-0000-0000-00005F110000}"/>
    <cellStyle name="Normal 2 2 2 6 9 3" xfId="4573" xr:uid="{00000000-0005-0000-0000-000060110000}"/>
    <cellStyle name="Normal 2 2 2 7" xfId="264" xr:uid="{00000000-0005-0000-0000-000061110000}"/>
    <cellStyle name="Normal 2 2 2 7 10" xfId="4575" xr:uid="{00000000-0005-0000-0000-000062110000}"/>
    <cellStyle name="Normal 2 2 2 7 11" xfId="4576" xr:uid="{00000000-0005-0000-0000-000063110000}"/>
    <cellStyle name="Normal 2 2 2 7 2" xfId="4574" xr:uid="{00000000-0005-0000-0000-000064110000}"/>
    <cellStyle name="Normal 2 2 2 7 2 2" xfId="4577" xr:uid="{00000000-0005-0000-0000-000065110000}"/>
    <cellStyle name="Normal 2 2 2 7 2 3" xfId="4578" xr:uid="{00000000-0005-0000-0000-000066110000}"/>
    <cellStyle name="Normal 2 2 2 7 3" xfId="4579" xr:uid="{00000000-0005-0000-0000-000067110000}"/>
    <cellStyle name="Normal 2 2 2 7 3 2" xfId="4580" xr:uid="{00000000-0005-0000-0000-000068110000}"/>
    <cellStyle name="Normal 2 2 2 7 3 3" xfId="4581" xr:uid="{00000000-0005-0000-0000-000069110000}"/>
    <cellStyle name="Normal 2 2 2 7 4" xfId="4582" xr:uid="{00000000-0005-0000-0000-00006A110000}"/>
    <cellStyle name="Normal 2 2 2 7 4 2" xfId="4583" xr:uid="{00000000-0005-0000-0000-00006B110000}"/>
    <cellStyle name="Normal 2 2 2 7 4 3" xfId="4584" xr:uid="{00000000-0005-0000-0000-00006C110000}"/>
    <cellStyle name="Normal 2 2 2 7 5" xfId="4585" xr:uid="{00000000-0005-0000-0000-00006D110000}"/>
    <cellStyle name="Normal 2 2 2 7 5 2" xfId="4586" xr:uid="{00000000-0005-0000-0000-00006E110000}"/>
    <cellStyle name="Normal 2 2 2 7 5 3" xfId="4587" xr:uid="{00000000-0005-0000-0000-00006F110000}"/>
    <cellStyle name="Normal 2 2 2 7 6" xfId="4588" xr:uid="{00000000-0005-0000-0000-000070110000}"/>
    <cellStyle name="Normal 2 2 2 7 6 2" xfId="4589" xr:uid="{00000000-0005-0000-0000-000071110000}"/>
    <cellStyle name="Normal 2 2 2 7 6 3" xfId="4590" xr:uid="{00000000-0005-0000-0000-000072110000}"/>
    <cellStyle name="Normal 2 2 2 7 7" xfId="4591" xr:uid="{00000000-0005-0000-0000-000073110000}"/>
    <cellStyle name="Normal 2 2 2 7 7 2" xfId="4592" xr:uid="{00000000-0005-0000-0000-000074110000}"/>
    <cellStyle name="Normal 2 2 2 7 7 3" xfId="4593" xr:uid="{00000000-0005-0000-0000-000075110000}"/>
    <cellStyle name="Normal 2 2 2 7 8" xfId="4594" xr:uid="{00000000-0005-0000-0000-000076110000}"/>
    <cellStyle name="Normal 2 2 2 7 8 2" xfId="4595" xr:uid="{00000000-0005-0000-0000-000077110000}"/>
    <cellStyle name="Normal 2 2 2 7 8 3" xfId="4596" xr:uid="{00000000-0005-0000-0000-000078110000}"/>
    <cellStyle name="Normal 2 2 2 7 9" xfId="4597" xr:uid="{00000000-0005-0000-0000-000079110000}"/>
    <cellStyle name="Normal 2 2 2 7 9 2" xfId="4598" xr:uid="{00000000-0005-0000-0000-00007A110000}"/>
    <cellStyle name="Normal 2 2 2 7 9 3" xfId="4599" xr:uid="{00000000-0005-0000-0000-00007B110000}"/>
    <cellStyle name="Normal 2 2 2 8" xfId="312" xr:uid="{00000000-0005-0000-0000-00007C110000}"/>
    <cellStyle name="Normal 2 2 2 8 10" xfId="4601" xr:uid="{00000000-0005-0000-0000-00007D110000}"/>
    <cellStyle name="Normal 2 2 2 8 11" xfId="4602" xr:uid="{00000000-0005-0000-0000-00007E110000}"/>
    <cellStyle name="Normal 2 2 2 8 2" xfId="4600" xr:uid="{00000000-0005-0000-0000-00007F110000}"/>
    <cellStyle name="Normal 2 2 2 8 2 2" xfId="4603" xr:uid="{00000000-0005-0000-0000-000080110000}"/>
    <cellStyle name="Normal 2 2 2 8 2 3" xfId="4604" xr:uid="{00000000-0005-0000-0000-000081110000}"/>
    <cellStyle name="Normal 2 2 2 8 3" xfId="4605" xr:uid="{00000000-0005-0000-0000-000082110000}"/>
    <cellStyle name="Normal 2 2 2 8 3 2" xfId="4606" xr:uid="{00000000-0005-0000-0000-000083110000}"/>
    <cellStyle name="Normal 2 2 2 8 3 3" xfId="4607" xr:uid="{00000000-0005-0000-0000-000084110000}"/>
    <cellStyle name="Normal 2 2 2 8 4" xfId="4608" xr:uid="{00000000-0005-0000-0000-000085110000}"/>
    <cellStyle name="Normal 2 2 2 8 4 2" xfId="4609" xr:uid="{00000000-0005-0000-0000-000086110000}"/>
    <cellStyle name="Normal 2 2 2 8 4 3" xfId="4610" xr:uid="{00000000-0005-0000-0000-000087110000}"/>
    <cellStyle name="Normal 2 2 2 8 5" xfId="4611" xr:uid="{00000000-0005-0000-0000-000088110000}"/>
    <cellStyle name="Normal 2 2 2 8 5 2" xfId="4612" xr:uid="{00000000-0005-0000-0000-000089110000}"/>
    <cellStyle name="Normal 2 2 2 8 5 3" xfId="4613" xr:uid="{00000000-0005-0000-0000-00008A110000}"/>
    <cellStyle name="Normal 2 2 2 8 6" xfId="4614" xr:uid="{00000000-0005-0000-0000-00008B110000}"/>
    <cellStyle name="Normal 2 2 2 8 6 2" xfId="4615" xr:uid="{00000000-0005-0000-0000-00008C110000}"/>
    <cellStyle name="Normal 2 2 2 8 6 3" xfId="4616" xr:uid="{00000000-0005-0000-0000-00008D110000}"/>
    <cellStyle name="Normal 2 2 2 8 7" xfId="4617" xr:uid="{00000000-0005-0000-0000-00008E110000}"/>
    <cellStyle name="Normal 2 2 2 8 7 2" xfId="4618" xr:uid="{00000000-0005-0000-0000-00008F110000}"/>
    <cellStyle name="Normal 2 2 2 8 7 3" xfId="4619" xr:uid="{00000000-0005-0000-0000-000090110000}"/>
    <cellStyle name="Normal 2 2 2 8 8" xfId="4620" xr:uid="{00000000-0005-0000-0000-000091110000}"/>
    <cellStyle name="Normal 2 2 2 8 8 2" xfId="4621" xr:uid="{00000000-0005-0000-0000-000092110000}"/>
    <cellStyle name="Normal 2 2 2 8 8 3" xfId="4622" xr:uid="{00000000-0005-0000-0000-000093110000}"/>
    <cellStyle name="Normal 2 2 2 8 9" xfId="4623" xr:uid="{00000000-0005-0000-0000-000094110000}"/>
    <cellStyle name="Normal 2 2 2 8 9 2" xfId="4624" xr:uid="{00000000-0005-0000-0000-000095110000}"/>
    <cellStyle name="Normal 2 2 2 8 9 3" xfId="4625" xr:uid="{00000000-0005-0000-0000-000096110000}"/>
    <cellStyle name="Normal 2 2 2 9" xfId="360" xr:uid="{00000000-0005-0000-0000-000097110000}"/>
    <cellStyle name="Normal 2 2 2 9 10" xfId="4627" xr:uid="{00000000-0005-0000-0000-000098110000}"/>
    <cellStyle name="Normal 2 2 2 9 11" xfId="4628" xr:uid="{00000000-0005-0000-0000-000099110000}"/>
    <cellStyle name="Normal 2 2 2 9 2" xfId="4626" xr:uid="{00000000-0005-0000-0000-00009A110000}"/>
    <cellStyle name="Normal 2 2 2 9 2 2" xfId="4629" xr:uid="{00000000-0005-0000-0000-00009B110000}"/>
    <cellStyle name="Normal 2 2 2 9 2 3" xfId="4630" xr:uid="{00000000-0005-0000-0000-00009C110000}"/>
    <cellStyle name="Normal 2 2 2 9 3" xfId="4631" xr:uid="{00000000-0005-0000-0000-00009D110000}"/>
    <cellStyle name="Normal 2 2 2 9 3 2" xfId="4632" xr:uid="{00000000-0005-0000-0000-00009E110000}"/>
    <cellStyle name="Normal 2 2 2 9 3 3" xfId="4633" xr:uid="{00000000-0005-0000-0000-00009F110000}"/>
    <cellStyle name="Normal 2 2 2 9 4" xfId="4634" xr:uid="{00000000-0005-0000-0000-0000A0110000}"/>
    <cellStyle name="Normal 2 2 2 9 4 2" xfId="4635" xr:uid="{00000000-0005-0000-0000-0000A1110000}"/>
    <cellStyle name="Normal 2 2 2 9 4 3" xfId="4636" xr:uid="{00000000-0005-0000-0000-0000A2110000}"/>
    <cellStyle name="Normal 2 2 2 9 5" xfId="4637" xr:uid="{00000000-0005-0000-0000-0000A3110000}"/>
    <cellStyle name="Normal 2 2 2 9 5 2" xfId="4638" xr:uid="{00000000-0005-0000-0000-0000A4110000}"/>
    <cellStyle name="Normal 2 2 2 9 5 3" xfId="4639" xr:uid="{00000000-0005-0000-0000-0000A5110000}"/>
    <cellStyle name="Normal 2 2 2 9 6" xfId="4640" xr:uid="{00000000-0005-0000-0000-0000A6110000}"/>
    <cellStyle name="Normal 2 2 2 9 6 2" xfId="4641" xr:uid="{00000000-0005-0000-0000-0000A7110000}"/>
    <cellStyle name="Normal 2 2 2 9 6 3" xfId="4642" xr:uid="{00000000-0005-0000-0000-0000A8110000}"/>
    <cellStyle name="Normal 2 2 2 9 7" xfId="4643" xr:uid="{00000000-0005-0000-0000-0000A9110000}"/>
    <cellStyle name="Normal 2 2 2 9 7 2" xfId="4644" xr:uid="{00000000-0005-0000-0000-0000AA110000}"/>
    <cellStyle name="Normal 2 2 2 9 7 3" xfId="4645" xr:uid="{00000000-0005-0000-0000-0000AB110000}"/>
    <cellStyle name="Normal 2 2 2 9 8" xfId="4646" xr:uid="{00000000-0005-0000-0000-0000AC110000}"/>
    <cellStyle name="Normal 2 2 2 9 8 2" xfId="4647" xr:uid="{00000000-0005-0000-0000-0000AD110000}"/>
    <cellStyle name="Normal 2 2 2 9 8 3" xfId="4648" xr:uid="{00000000-0005-0000-0000-0000AE110000}"/>
    <cellStyle name="Normal 2 2 2 9 9" xfId="4649" xr:uid="{00000000-0005-0000-0000-0000AF110000}"/>
    <cellStyle name="Normal 2 2 2 9 9 2" xfId="4650" xr:uid="{00000000-0005-0000-0000-0000B0110000}"/>
    <cellStyle name="Normal 2 2 2 9 9 3" xfId="4651" xr:uid="{00000000-0005-0000-0000-0000B1110000}"/>
    <cellStyle name="Normal 2 2 20" xfId="4652" xr:uid="{00000000-0005-0000-0000-0000B2110000}"/>
    <cellStyle name="Normal 2 2 21" xfId="4653" xr:uid="{00000000-0005-0000-0000-0000B3110000}"/>
    <cellStyle name="Normal 2 2 22" xfId="4654" xr:uid="{00000000-0005-0000-0000-0000B4110000}"/>
    <cellStyle name="Normal 2 2 23" xfId="4655" xr:uid="{00000000-0005-0000-0000-0000B5110000}"/>
    <cellStyle name="Normal 2 2 24" xfId="4656" xr:uid="{00000000-0005-0000-0000-0000B6110000}"/>
    <cellStyle name="Normal 2 2 25" xfId="4657" xr:uid="{00000000-0005-0000-0000-0000B7110000}"/>
    <cellStyle name="Normal 2 2 26" xfId="4658" xr:uid="{00000000-0005-0000-0000-0000B8110000}"/>
    <cellStyle name="Normal 2 2 27" xfId="4659" xr:uid="{00000000-0005-0000-0000-0000B9110000}"/>
    <cellStyle name="Normal 2 2 28" xfId="4660" xr:uid="{00000000-0005-0000-0000-0000BA110000}"/>
    <cellStyle name="Normal 2 2 29" xfId="4661" xr:uid="{00000000-0005-0000-0000-0000BB110000}"/>
    <cellStyle name="Normal 2 2 3" xfId="11" xr:uid="{00000000-0005-0000-0000-0000BC110000}"/>
    <cellStyle name="Normal 2 2 3 10" xfId="4663" xr:uid="{00000000-0005-0000-0000-0000BD110000}"/>
    <cellStyle name="Normal 2 2 3 11" xfId="4664" xr:uid="{00000000-0005-0000-0000-0000BE110000}"/>
    <cellStyle name="Normal 2 2 3 12" xfId="4665" xr:uid="{00000000-0005-0000-0000-0000BF110000}"/>
    <cellStyle name="Normal 2 2 3 13" xfId="4666" xr:uid="{00000000-0005-0000-0000-0000C0110000}"/>
    <cellStyle name="Normal 2 2 3 14" xfId="4667" xr:uid="{00000000-0005-0000-0000-0000C1110000}"/>
    <cellStyle name="Normal 2 2 3 15" xfId="4668" xr:uid="{00000000-0005-0000-0000-0000C2110000}"/>
    <cellStyle name="Normal 2 2 3 16" xfId="4669" xr:uid="{00000000-0005-0000-0000-0000C3110000}"/>
    <cellStyle name="Normal 2 2 3 17" xfId="4670" xr:uid="{00000000-0005-0000-0000-0000C4110000}"/>
    <cellStyle name="Normal 2 2 3 18" xfId="4671" xr:uid="{00000000-0005-0000-0000-0000C5110000}"/>
    <cellStyle name="Normal 2 2 3 19" xfId="4672" xr:uid="{00000000-0005-0000-0000-0000C6110000}"/>
    <cellStyle name="Normal 2 2 3 2" xfId="26" xr:uid="{00000000-0005-0000-0000-0000C7110000}"/>
    <cellStyle name="Normal 2 2 3 2 2" xfId="4662" xr:uid="{00000000-0005-0000-0000-0000C8110000}"/>
    <cellStyle name="Normal 2 2 3 2 2 2" xfId="4673" xr:uid="{00000000-0005-0000-0000-0000C9110000}"/>
    <cellStyle name="Normal 2 2 3 2 3" xfId="4674" xr:uid="{00000000-0005-0000-0000-0000CA110000}"/>
    <cellStyle name="Normal 2 2 3 20" xfId="4675" xr:uid="{00000000-0005-0000-0000-0000CB110000}"/>
    <cellStyle name="Normal 2 2 3 21" xfId="4676" xr:uid="{00000000-0005-0000-0000-0000CC110000}"/>
    <cellStyle name="Normal 2 2 3 22" xfId="4677" xr:uid="{00000000-0005-0000-0000-0000CD110000}"/>
    <cellStyle name="Normal 2 2 3 23" xfId="4678" xr:uid="{00000000-0005-0000-0000-0000CE110000}"/>
    <cellStyle name="Normal 2 2 3 24" xfId="4679" xr:uid="{00000000-0005-0000-0000-0000CF110000}"/>
    <cellStyle name="Normal 2 2 3 25" xfId="4680" xr:uid="{00000000-0005-0000-0000-0000D0110000}"/>
    <cellStyle name="Normal 2 2 3 26" xfId="4681" xr:uid="{00000000-0005-0000-0000-0000D1110000}"/>
    <cellStyle name="Normal 2 2 3 27" xfId="4682" xr:uid="{00000000-0005-0000-0000-0000D2110000}"/>
    <cellStyle name="Normal 2 2 3 28" xfId="4683" xr:uid="{00000000-0005-0000-0000-0000D3110000}"/>
    <cellStyle name="Normal 2 2 3 29" xfId="4684" xr:uid="{00000000-0005-0000-0000-0000D4110000}"/>
    <cellStyle name="Normal 2 2 3 3" xfId="4685" xr:uid="{00000000-0005-0000-0000-0000D5110000}"/>
    <cellStyle name="Normal 2 2 3 3 2" xfId="4686" xr:uid="{00000000-0005-0000-0000-0000D6110000}"/>
    <cellStyle name="Normal 2 2 3 3 3" xfId="4687" xr:uid="{00000000-0005-0000-0000-0000D7110000}"/>
    <cellStyle name="Normal 2 2 3 30" xfId="4688" xr:uid="{00000000-0005-0000-0000-0000D8110000}"/>
    <cellStyle name="Normal 2 2 3 31" xfId="4689" xr:uid="{00000000-0005-0000-0000-0000D9110000}"/>
    <cellStyle name="Normal 2 2 3 32" xfId="4690" xr:uid="{00000000-0005-0000-0000-0000DA110000}"/>
    <cellStyle name="Normal 2 2 3 33" xfId="4691" xr:uid="{00000000-0005-0000-0000-0000DB110000}"/>
    <cellStyle name="Normal 2 2 3 34" xfId="7554" xr:uid="{00000000-0005-0000-0000-0000DC110000}"/>
    <cellStyle name="Normal 2 2 3 4" xfId="4692" xr:uid="{00000000-0005-0000-0000-0000DD110000}"/>
    <cellStyle name="Normal 2 2 3 4 2" xfId="4693" xr:uid="{00000000-0005-0000-0000-0000DE110000}"/>
    <cellStyle name="Normal 2 2 3 4 3" xfId="4694" xr:uid="{00000000-0005-0000-0000-0000DF110000}"/>
    <cellStyle name="Normal 2 2 3 5" xfId="4695" xr:uid="{00000000-0005-0000-0000-0000E0110000}"/>
    <cellStyle name="Normal 2 2 3 5 2" xfId="4696" xr:uid="{00000000-0005-0000-0000-0000E1110000}"/>
    <cellStyle name="Normal 2 2 3 5 3" xfId="4697" xr:uid="{00000000-0005-0000-0000-0000E2110000}"/>
    <cellStyle name="Normal 2 2 3 6" xfId="4698" xr:uid="{00000000-0005-0000-0000-0000E3110000}"/>
    <cellStyle name="Normal 2 2 3 6 2" xfId="4699" xr:uid="{00000000-0005-0000-0000-0000E4110000}"/>
    <cellStyle name="Normal 2 2 3 6 3" xfId="4700" xr:uid="{00000000-0005-0000-0000-0000E5110000}"/>
    <cellStyle name="Normal 2 2 3 7" xfId="4701" xr:uid="{00000000-0005-0000-0000-0000E6110000}"/>
    <cellStyle name="Normal 2 2 3 7 2" xfId="4702" xr:uid="{00000000-0005-0000-0000-0000E7110000}"/>
    <cellStyle name="Normal 2 2 3 7 3" xfId="4703" xr:uid="{00000000-0005-0000-0000-0000E8110000}"/>
    <cellStyle name="Normal 2 2 3 8" xfId="4704" xr:uid="{00000000-0005-0000-0000-0000E9110000}"/>
    <cellStyle name="Normal 2 2 3 8 2" xfId="4705" xr:uid="{00000000-0005-0000-0000-0000EA110000}"/>
    <cellStyle name="Normal 2 2 3 8 3" xfId="4706" xr:uid="{00000000-0005-0000-0000-0000EB110000}"/>
    <cellStyle name="Normal 2 2 3 9" xfId="4707" xr:uid="{00000000-0005-0000-0000-0000EC110000}"/>
    <cellStyle name="Normal 2 2 3 9 2" xfId="4708" xr:uid="{00000000-0005-0000-0000-0000ED110000}"/>
    <cellStyle name="Normal 2 2 3 9 3" xfId="4709" xr:uid="{00000000-0005-0000-0000-0000EE110000}"/>
    <cellStyle name="Normal 2 2 30" xfId="4710" xr:uid="{00000000-0005-0000-0000-0000EF110000}"/>
    <cellStyle name="Normal 2 2 31" xfId="4711" xr:uid="{00000000-0005-0000-0000-0000F0110000}"/>
    <cellStyle name="Normal 2 2 32" xfId="4712" xr:uid="{00000000-0005-0000-0000-0000F1110000}"/>
    <cellStyle name="Normal 2 2 33" xfId="4713" xr:uid="{00000000-0005-0000-0000-0000F2110000}"/>
    <cellStyle name="Normal 2 2 34" xfId="4714" xr:uid="{00000000-0005-0000-0000-0000F3110000}"/>
    <cellStyle name="Normal 2 2 35" xfId="4715" xr:uid="{00000000-0005-0000-0000-0000F4110000}"/>
    <cellStyle name="Normal 2 2 36" xfId="4716" xr:uid="{00000000-0005-0000-0000-0000F5110000}"/>
    <cellStyle name="Normal 2 2 37" xfId="4717" xr:uid="{00000000-0005-0000-0000-0000F6110000}"/>
    <cellStyle name="Normal 2 2 38" xfId="4718" xr:uid="{00000000-0005-0000-0000-0000F7110000}"/>
    <cellStyle name="Normal 2 2 39" xfId="4719" xr:uid="{00000000-0005-0000-0000-0000F8110000}"/>
    <cellStyle name="Normal 2 2 4" xfId="14" xr:uid="{00000000-0005-0000-0000-0000F9110000}"/>
    <cellStyle name="Normal 2 2 4 10" xfId="4720" xr:uid="{00000000-0005-0000-0000-0000FA110000}"/>
    <cellStyle name="Normal 2 2 4 11" xfId="4721" xr:uid="{00000000-0005-0000-0000-0000FB110000}"/>
    <cellStyle name="Normal 2 2 4 2" xfId="29" xr:uid="{00000000-0005-0000-0000-0000FC110000}"/>
    <cellStyle name="Normal 2 2 4 2 2" xfId="4722" xr:uid="{00000000-0005-0000-0000-0000FD110000}"/>
    <cellStyle name="Normal 2 2 4 2 3" xfId="4723" xr:uid="{00000000-0005-0000-0000-0000FE110000}"/>
    <cellStyle name="Normal 2 2 4 3" xfId="4724" xr:uid="{00000000-0005-0000-0000-0000FF110000}"/>
    <cellStyle name="Normal 2 2 4 3 2" xfId="4725" xr:uid="{00000000-0005-0000-0000-000000120000}"/>
    <cellStyle name="Normal 2 2 4 3 3" xfId="4726" xr:uid="{00000000-0005-0000-0000-000001120000}"/>
    <cellStyle name="Normal 2 2 4 4" xfId="4727" xr:uid="{00000000-0005-0000-0000-000002120000}"/>
    <cellStyle name="Normal 2 2 4 4 2" xfId="4728" xr:uid="{00000000-0005-0000-0000-000003120000}"/>
    <cellStyle name="Normal 2 2 4 4 3" xfId="4729" xr:uid="{00000000-0005-0000-0000-000004120000}"/>
    <cellStyle name="Normal 2 2 4 5" xfId="4730" xr:uid="{00000000-0005-0000-0000-000005120000}"/>
    <cellStyle name="Normal 2 2 4 5 2" xfId="4731" xr:uid="{00000000-0005-0000-0000-000006120000}"/>
    <cellStyle name="Normal 2 2 4 5 3" xfId="4732" xr:uid="{00000000-0005-0000-0000-000007120000}"/>
    <cellStyle name="Normal 2 2 4 6" xfId="4733" xr:uid="{00000000-0005-0000-0000-000008120000}"/>
    <cellStyle name="Normal 2 2 4 6 2" xfId="4734" xr:uid="{00000000-0005-0000-0000-000009120000}"/>
    <cellStyle name="Normal 2 2 4 6 3" xfId="4735" xr:uid="{00000000-0005-0000-0000-00000A120000}"/>
    <cellStyle name="Normal 2 2 4 7" xfId="4736" xr:uid="{00000000-0005-0000-0000-00000B120000}"/>
    <cellStyle name="Normal 2 2 4 7 2" xfId="4737" xr:uid="{00000000-0005-0000-0000-00000C120000}"/>
    <cellStyle name="Normal 2 2 4 7 3" xfId="4738" xr:uid="{00000000-0005-0000-0000-00000D120000}"/>
    <cellStyle name="Normal 2 2 4 8" xfId="4739" xr:uid="{00000000-0005-0000-0000-00000E120000}"/>
    <cellStyle name="Normal 2 2 4 8 2" xfId="4740" xr:uid="{00000000-0005-0000-0000-00000F120000}"/>
    <cellStyle name="Normal 2 2 4 8 3" xfId="4741" xr:uid="{00000000-0005-0000-0000-000010120000}"/>
    <cellStyle name="Normal 2 2 4 9" xfId="4742" xr:uid="{00000000-0005-0000-0000-000011120000}"/>
    <cellStyle name="Normal 2 2 4 9 2" xfId="4743" xr:uid="{00000000-0005-0000-0000-000012120000}"/>
    <cellStyle name="Normal 2 2 4 9 3" xfId="4744" xr:uid="{00000000-0005-0000-0000-000013120000}"/>
    <cellStyle name="Normal 2 2 40" xfId="4745" xr:uid="{00000000-0005-0000-0000-000014120000}"/>
    <cellStyle name="Normal 2 2 41" xfId="4746" xr:uid="{00000000-0005-0000-0000-000015120000}"/>
    <cellStyle name="Normal 2 2 42" xfId="4747" xr:uid="{00000000-0005-0000-0000-000016120000}"/>
    <cellStyle name="Normal 2 2 5" xfId="18" xr:uid="{00000000-0005-0000-0000-000017120000}"/>
    <cellStyle name="Normal 2 2 5 2" xfId="32" xr:uid="{00000000-0005-0000-0000-000018120000}"/>
    <cellStyle name="Normal 2 2 5 2 2" xfId="4748" xr:uid="{00000000-0005-0000-0000-000019120000}"/>
    <cellStyle name="Normal 2 2 5 2 3" xfId="7548" xr:uid="{00000000-0005-0000-0000-00001A120000}"/>
    <cellStyle name="Normal 2 2 5 3" xfId="7543" xr:uid="{00000000-0005-0000-0000-00001B120000}"/>
    <cellStyle name="Normal 2 2 5 4" xfId="7547" xr:uid="{00000000-0005-0000-0000-00001C120000}"/>
    <cellStyle name="Normal 2 2 6" xfId="20" xr:uid="{00000000-0005-0000-0000-00001D120000}"/>
    <cellStyle name="Normal 2 2 6 2" xfId="34" xr:uid="{00000000-0005-0000-0000-00001E120000}"/>
    <cellStyle name="Normal 2 2 6 2 2" xfId="4749" xr:uid="{00000000-0005-0000-0000-00001F120000}"/>
    <cellStyle name="Normal 2 2 6 3" xfId="7552" xr:uid="{00000000-0005-0000-0000-000020120000}"/>
    <cellStyle name="Normal 2 2 7" xfId="23" xr:uid="{00000000-0005-0000-0000-000021120000}"/>
    <cellStyle name="Normal 2 2 7 2" xfId="72" xr:uid="{00000000-0005-0000-0000-000022120000}"/>
    <cellStyle name="Normal 2 2 8" xfId="119" xr:uid="{00000000-0005-0000-0000-000023120000}"/>
    <cellStyle name="Normal 2 2 9" xfId="167" xr:uid="{00000000-0005-0000-0000-000024120000}"/>
    <cellStyle name="Normal 2 20" xfId="4750" xr:uid="{00000000-0005-0000-0000-000025120000}"/>
    <cellStyle name="Normal 2 20 10" xfId="4751" xr:uid="{00000000-0005-0000-0000-000026120000}"/>
    <cellStyle name="Normal 2 20 11" xfId="4752" xr:uid="{00000000-0005-0000-0000-000027120000}"/>
    <cellStyle name="Normal 2 20 12" xfId="4753" xr:uid="{00000000-0005-0000-0000-000028120000}"/>
    <cellStyle name="Normal 2 20 13" xfId="4754" xr:uid="{00000000-0005-0000-0000-000029120000}"/>
    <cellStyle name="Normal 2 20 14" xfId="4755" xr:uid="{00000000-0005-0000-0000-00002A120000}"/>
    <cellStyle name="Normal 2 20 15" xfId="4756" xr:uid="{00000000-0005-0000-0000-00002B120000}"/>
    <cellStyle name="Normal 2 20 16" xfId="4757" xr:uid="{00000000-0005-0000-0000-00002C120000}"/>
    <cellStyle name="Normal 2 20 17" xfId="4758" xr:uid="{00000000-0005-0000-0000-00002D120000}"/>
    <cellStyle name="Normal 2 20 18" xfId="4759" xr:uid="{00000000-0005-0000-0000-00002E120000}"/>
    <cellStyle name="Normal 2 20 19" xfId="4760" xr:uid="{00000000-0005-0000-0000-00002F120000}"/>
    <cellStyle name="Normal 2 20 2" xfId="4761" xr:uid="{00000000-0005-0000-0000-000030120000}"/>
    <cellStyle name="Normal 2 20 2 10" xfId="4762" xr:uid="{00000000-0005-0000-0000-000031120000}"/>
    <cellStyle name="Normal 2 20 2 11" xfId="4763" xr:uid="{00000000-0005-0000-0000-000032120000}"/>
    <cellStyle name="Normal 2 20 2 12" xfId="4764" xr:uid="{00000000-0005-0000-0000-000033120000}"/>
    <cellStyle name="Normal 2 20 2 13" xfId="4765" xr:uid="{00000000-0005-0000-0000-000034120000}"/>
    <cellStyle name="Normal 2 20 2 14" xfId="4766" xr:uid="{00000000-0005-0000-0000-000035120000}"/>
    <cellStyle name="Normal 2 20 2 15" xfId="4767" xr:uid="{00000000-0005-0000-0000-000036120000}"/>
    <cellStyle name="Normal 2 20 2 16" xfId="4768" xr:uid="{00000000-0005-0000-0000-000037120000}"/>
    <cellStyle name="Normal 2 20 2 17" xfId="4769" xr:uid="{00000000-0005-0000-0000-000038120000}"/>
    <cellStyle name="Normal 2 20 2 18" xfId="4770" xr:uid="{00000000-0005-0000-0000-000039120000}"/>
    <cellStyle name="Normal 2 20 2 19" xfId="4771" xr:uid="{00000000-0005-0000-0000-00003A120000}"/>
    <cellStyle name="Normal 2 20 2 2" xfId="4772" xr:uid="{00000000-0005-0000-0000-00003B120000}"/>
    <cellStyle name="Normal 2 20 2 2 10" xfId="4773" xr:uid="{00000000-0005-0000-0000-00003C120000}"/>
    <cellStyle name="Normal 2 20 2 2 11" xfId="4774" xr:uid="{00000000-0005-0000-0000-00003D120000}"/>
    <cellStyle name="Normal 2 20 2 2 12" xfId="4775" xr:uid="{00000000-0005-0000-0000-00003E120000}"/>
    <cellStyle name="Normal 2 20 2 2 13" xfId="4776" xr:uid="{00000000-0005-0000-0000-00003F120000}"/>
    <cellStyle name="Normal 2 20 2 2 14" xfId="4777" xr:uid="{00000000-0005-0000-0000-000040120000}"/>
    <cellStyle name="Normal 2 20 2 2 15" xfId="4778" xr:uid="{00000000-0005-0000-0000-000041120000}"/>
    <cellStyle name="Normal 2 20 2 2 16" xfId="4779" xr:uid="{00000000-0005-0000-0000-000042120000}"/>
    <cellStyle name="Normal 2 20 2 2 17" xfId="4780" xr:uid="{00000000-0005-0000-0000-000043120000}"/>
    <cellStyle name="Normal 2 20 2 2 2" xfId="4781" xr:uid="{00000000-0005-0000-0000-000044120000}"/>
    <cellStyle name="Normal 2 20 2 2 2 10" xfId="4782" xr:uid="{00000000-0005-0000-0000-000045120000}"/>
    <cellStyle name="Normal 2 20 2 2 2 11" xfId="4783" xr:uid="{00000000-0005-0000-0000-000046120000}"/>
    <cellStyle name="Normal 2 20 2 2 2 12" xfId="4784" xr:uid="{00000000-0005-0000-0000-000047120000}"/>
    <cellStyle name="Normal 2 20 2 2 2 13" xfId="4785" xr:uid="{00000000-0005-0000-0000-000048120000}"/>
    <cellStyle name="Normal 2 20 2 2 2 14" xfId="4786" xr:uid="{00000000-0005-0000-0000-000049120000}"/>
    <cellStyle name="Normal 2 20 2 2 2 15" xfId="4787" xr:uid="{00000000-0005-0000-0000-00004A120000}"/>
    <cellStyle name="Normal 2 20 2 2 2 16" xfId="4788" xr:uid="{00000000-0005-0000-0000-00004B120000}"/>
    <cellStyle name="Normal 2 20 2 2 2 17" xfId="4789" xr:uid="{00000000-0005-0000-0000-00004C120000}"/>
    <cellStyle name="Normal 2 20 2 2 2 18" xfId="4790" xr:uid="{00000000-0005-0000-0000-00004D120000}"/>
    <cellStyle name="Normal 2 20 2 2 2 2" xfId="4791" xr:uid="{00000000-0005-0000-0000-00004E120000}"/>
    <cellStyle name="Normal 2 20 2 2 2 2 10" xfId="4792" xr:uid="{00000000-0005-0000-0000-00004F120000}"/>
    <cellStyle name="Normal 2 20 2 2 2 2 11" xfId="4793" xr:uid="{00000000-0005-0000-0000-000050120000}"/>
    <cellStyle name="Normal 2 20 2 2 2 2 12" xfId="4794" xr:uid="{00000000-0005-0000-0000-000051120000}"/>
    <cellStyle name="Normal 2 20 2 2 2 2 13" xfId="4795" xr:uid="{00000000-0005-0000-0000-000052120000}"/>
    <cellStyle name="Normal 2 20 2 2 2 2 14" xfId="4796" xr:uid="{00000000-0005-0000-0000-000053120000}"/>
    <cellStyle name="Normal 2 20 2 2 2 2 15" xfId="4797" xr:uid="{00000000-0005-0000-0000-000054120000}"/>
    <cellStyle name="Normal 2 20 2 2 2 2 16" xfId="4798" xr:uid="{00000000-0005-0000-0000-000055120000}"/>
    <cellStyle name="Normal 2 20 2 2 2 2 2" xfId="4799" xr:uid="{00000000-0005-0000-0000-000056120000}"/>
    <cellStyle name="Normal 2 20 2 2 2 2 2 10" xfId="4800" xr:uid="{00000000-0005-0000-0000-000057120000}"/>
    <cellStyle name="Normal 2 20 2 2 2 2 2 11" xfId="4801" xr:uid="{00000000-0005-0000-0000-000058120000}"/>
    <cellStyle name="Normal 2 20 2 2 2 2 2 12" xfId="4802" xr:uid="{00000000-0005-0000-0000-000059120000}"/>
    <cellStyle name="Normal 2 20 2 2 2 2 2 13" xfId="4803" xr:uid="{00000000-0005-0000-0000-00005A120000}"/>
    <cellStyle name="Normal 2 20 2 2 2 2 2 14" xfId="4804" xr:uid="{00000000-0005-0000-0000-00005B120000}"/>
    <cellStyle name="Normal 2 20 2 2 2 2 2 15" xfId="4805" xr:uid="{00000000-0005-0000-0000-00005C120000}"/>
    <cellStyle name="Normal 2 20 2 2 2 2 2 16" xfId="4806" xr:uid="{00000000-0005-0000-0000-00005D120000}"/>
    <cellStyle name="Normal 2 20 2 2 2 2 2 17" xfId="4807" xr:uid="{00000000-0005-0000-0000-00005E120000}"/>
    <cellStyle name="Normal 2 20 2 2 2 2 2 2" xfId="4808" xr:uid="{00000000-0005-0000-0000-00005F120000}"/>
    <cellStyle name="Normal 2 20 2 2 2 2 2 2 2" xfId="4809" xr:uid="{00000000-0005-0000-0000-000060120000}"/>
    <cellStyle name="Normal 2 20 2 2 2 2 2 3" xfId="4810" xr:uid="{00000000-0005-0000-0000-000061120000}"/>
    <cellStyle name="Normal 2 20 2 2 2 2 2 4" xfId="4811" xr:uid="{00000000-0005-0000-0000-000062120000}"/>
    <cellStyle name="Normal 2 20 2 2 2 2 2 5" xfId="4812" xr:uid="{00000000-0005-0000-0000-000063120000}"/>
    <cellStyle name="Normal 2 20 2 2 2 2 2 6" xfId="4813" xr:uid="{00000000-0005-0000-0000-000064120000}"/>
    <cellStyle name="Normal 2 20 2 2 2 2 2 7" xfId="4814" xr:uid="{00000000-0005-0000-0000-000065120000}"/>
    <cellStyle name="Normal 2 20 2 2 2 2 2 8" xfId="4815" xr:uid="{00000000-0005-0000-0000-000066120000}"/>
    <cellStyle name="Normal 2 20 2 2 2 2 2 9" xfId="4816" xr:uid="{00000000-0005-0000-0000-000067120000}"/>
    <cellStyle name="Normal 2 20 2 2 2 2 3" xfId="4817" xr:uid="{00000000-0005-0000-0000-000068120000}"/>
    <cellStyle name="Normal 2 20 2 2 2 2 4" xfId="4818" xr:uid="{00000000-0005-0000-0000-000069120000}"/>
    <cellStyle name="Normal 2 20 2 2 2 2 5" xfId="4819" xr:uid="{00000000-0005-0000-0000-00006A120000}"/>
    <cellStyle name="Normal 2 20 2 2 2 2 6" xfId="4820" xr:uid="{00000000-0005-0000-0000-00006B120000}"/>
    <cellStyle name="Normal 2 20 2 2 2 2 7" xfId="4821" xr:uid="{00000000-0005-0000-0000-00006C120000}"/>
    <cellStyle name="Normal 2 20 2 2 2 2 8" xfId="4822" xr:uid="{00000000-0005-0000-0000-00006D120000}"/>
    <cellStyle name="Normal 2 20 2 2 2 2 9" xfId="4823" xr:uid="{00000000-0005-0000-0000-00006E120000}"/>
    <cellStyle name="Normal 2 20 2 2 2 3" xfId="4824" xr:uid="{00000000-0005-0000-0000-00006F120000}"/>
    <cellStyle name="Normal 2 20 2 2 2 4" xfId="4825" xr:uid="{00000000-0005-0000-0000-000070120000}"/>
    <cellStyle name="Normal 2 20 2 2 2 5" xfId="4826" xr:uid="{00000000-0005-0000-0000-000071120000}"/>
    <cellStyle name="Normal 2 20 2 2 2 6" xfId="4827" xr:uid="{00000000-0005-0000-0000-000072120000}"/>
    <cellStyle name="Normal 2 20 2 2 2 7" xfId="4828" xr:uid="{00000000-0005-0000-0000-000073120000}"/>
    <cellStyle name="Normal 2 20 2 2 2 8" xfId="4829" xr:uid="{00000000-0005-0000-0000-000074120000}"/>
    <cellStyle name="Normal 2 20 2 2 2 9" xfId="4830" xr:uid="{00000000-0005-0000-0000-000075120000}"/>
    <cellStyle name="Normal 2 20 2 2 3" xfId="4831" xr:uid="{00000000-0005-0000-0000-000076120000}"/>
    <cellStyle name="Normal 2 20 2 2 3 2" xfId="4832" xr:uid="{00000000-0005-0000-0000-000077120000}"/>
    <cellStyle name="Normal 2 20 2 2 3 3" xfId="4833" xr:uid="{00000000-0005-0000-0000-000078120000}"/>
    <cellStyle name="Normal 2 20 2 2 4" xfId="4834" xr:uid="{00000000-0005-0000-0000-000079120000}"/>
    <cellStyle name="Normal 2 20 2 2 5" xfId="4835" xr:uid="{00000000-0005-0000-0000-00007A120000}"/>
    <cellStyle name="Normal 2 20 2 2 6" xfId="4836" xr:uid="{00000000-0005-0000-0000-00007B120000}"/>
    <cellStyle name="Normal 2 20 2 2 7" xfId="4837" xr:uid="{00000000-0005-0000-0000-00007C120000}"/>
    <cellStyle name="Normal 2 20 2 2 8" xfId="4838" xr:uid="{00000000-0005-0000-0000-00007D120000}"/>
    <cellStyle name="Normal 2 20 2 2 9" xfId="4839" xr:uid="{00000000-0005-0000-0000-00007E120000}"/>
    <cellStyle name="Normal 2 20 2 3" xfId="4840" xr:uid="{00000000-0005-0000-0000-00007F120000}"/>
    <cellStyle name="Normal 2 20 2 3 2" xfId="4841" xr:uid="{00000000-0005-0000-0000-000080120000}"/>
    <cellStyle name="Normal 2 20 2 3 2 2" xfId="4842" xr:uid="{00000000-0005-0000-0000-000081120000}"/>
    <cellStyle name="Normal 2 20 2 3 2 3" xfId="4843" xr:uid="{00000000-0005-0000-0000-000082120000}"/>
    <cellStyle name="Normal 2 20 2 3 3" xfId="4844" xr:uid="{00000000-0005-0000-0000-000083120000}"/>
    <cellStyle name="Normal 2 20 2 3 4" xfId="4845" xr:uid="{00000000-0005-0000-0000-000084120000}"/>
    <cellStyle name="Normal 2 20 2 4" xfId="4846" xr:uid="{00000000-0005-0000-0000-000085120000}"/>
    <cellStyle name="Normal 2 20 2 5" xfId="4847" xr:uid="{00000000-0005-0000-0000-000086120000}"/>
    <cellStyle name="Normal 2 20 2 6" xfId="4848" xr:uid="{00000000-0005-0000-0000-000087120000}"/>
    <cellStyle name="Normal 2 20 2 7" xfId="4849" xr:uid="{00000000-0005-0000-0000-000088120000}"/>
    <cellStyle name="Normal 2 20 2 8" xfId="4850" xr:uid="{00000000-0005-0000-0000-000089120000}"/>
    <cellStyle name="Normal 2 20 2 9" xfId="4851" xr:uid="{00000000-0005-0000-0000-00008A120000}"/>
    <cellStyle name="Normal 2 20 20" xfId="4852" xr:uid="{00000000-0005-0000-0000-00008B120000}"/>
    <cellStyle name="Normal 2 20 21" xfId="4853" xr:uid="{00000000-0005-0000-0000-00008C120000}"/>
    <cellStyle name="Normal 2 20 22" xfId="4854" xr:uid="{00000000-0005-0000-0000-00008D120000}"/>
    <cellStyle name="Normal 2 20 23" xfId="4855" xr:uid="{00000000-0005-0000-0000-00008E120000}"/>
    <cellStyle name="Normal 2 20 24" xfId="4856" xr:uid="{00000000-0005-0000-0000-00008F120000}"/>
    <cellStyle name="Normal 2 20 25" xfId="4857" xr:uid="{00000000-0005-0000-0000-000090120000}"/>
    <cellStyle name="Normal 2 20 26" xfId="4858" xr:uid="{00000000-0005-0000-0000-000091120000}"/>
    <cellStyle name="Normal 2 20 27" xfId="4859" xr:uid="{00000000-0005-0000-0000-000092120000}"/>
    <cellStyle name="Normal 2 20 28" xfId="4860" xr:uid="{00000000-0005-0000-0000-000093120000}"/>
    <cellStyle name="Normal 2 20 29" xfId="4861" xr:uid="{00000000-0005-0000-0000-000094120000}"/>
    <cellStyle name="Normal 2 20 3" xfId="4862" xr:uid="{00000000-0005-0000-0000-000095120000}"/>
    <cellStyle name="Normal 2 20 3 2" xfId="4863" xr:uid="{00000000-0005-0000-0000-000096120000}"/>
    <cellStyle name="Normal 2 20 3 3" xfId="4864" xr:uid="{00000000-0005-0000-0000-000097120000}"/>
    <cellStyle name="Normal 2 20 30" xfId="4865" xr:uid="{00000000-0005-0000-0000-000098120000}"/>
    <cellStyle name="Normal 2 20 31" xfId="4866" xr:uid="{00000000-0005-0000-0000-000099120000}"/>
    <cellStyle name="Normal 2 20 4" xfId="4867" xr:uid="{00000000-0005-0000-0000-00009A120000}"/>
    <cellStyle name="Normal 2 20 4 2" xfId="4868" xr:uid="{00000000-0005-0000-0000-00009B120000}"/>
    <cellStyle name="Normal 2 20 4 2 2" xfId="4869" xr:uid="{00000000-0005-0000-0000-00009C120000}"/>
    <cellStyle name="Normal 2 20 4 2 2 2" xfId="4870" xr:uid="{00000000-0005-0000-0000-00009D120000}"/>
    <cellStyle name="Normal 2 20 4 2 2 3" xfId="4871" xr:uid="{00000000-0005-0000-0000-00009E120000}"/>
    <cellStyle name="Normal 2 20 4 2 3" xfId="4872" xr:uid="{00000000-0005-0000-0000-00009F120000}"/>
    <cellStyle name="Normal 2 20 4 2 4" xfId="4873" xr:uid="{00000000-0005-0000-0000-0000A0120000}"/>
    <cellStyle name="Normal 2 20 4 3" xfId="4874" xr:uid="{00000000-0005-0000-0000-0000A1120000}"/>
    <cellStyle name="Normal 2 20 4 4" xfId="4875" xr:uid="{00000000-0005-0000-0000-0000A2120000}"/>
    <cellStyle name="Normal 2 20 5" xfId="4876" xr:uid="{00000000-0005-0000-0000-0000A3120000}"/>
    <cellStyle name="Normal 2 20 5 2" xfId="4877" xr:uid="{00000000-0005-0000-0000-0000A4120000}"/>
    <cellStyle name="Normal 2 20 5 3" xfId="4878" xr:uid="{00000000-0005-0000-0000-0000A5120000}"/>
    <cellStyle name="Normal 2 20 6" xfId="4879" xr:uid="{00000000-0005-0000-0000-0000A6120000}"/>
    <cellStyle name="Normal 2 20 7" xfId="4880" xr:uid="{00000000-0005-0000-0000-0000A7120000}"/>
    <cellStyle name="Normal 2 20 8" xfId="4881" xr:uid="{00000000-0005-0000-0000-0000A8120000}"/>
    <cellStyle name="Normal 2 20 9" xfId="4882" xr:uid="{00000000-0005-0000-0000-0000A9120000}"/>
    <cellStyle name="Normal 2 200" xfId="4883" xr:uid="{00000000-0005-0000-0000-0000AA120000}"/>
    <cellStyle name="Normal 2 201" xfId="4884" xr:uid="{00000000-0005-0000-0000-0000AB120000}"/>
    <cellStyle name="Normal 2 202" xfId="4885" xr:uid="{00000000-0005-0000-0000-0000AC120000}"/>
    <cellStyle name="Normal 2 203" xfId="4886" xr:uid="{00000000-0005-0000-0000-0000AD120000}"/>
    <cellStyle name="Normal 2 204" xfId="4887" xr:uid="{00000000-0005-0000-0000-0000AE120000}"/>
    <cellStyle name="Normal 2 205" xfId="4888" xr:uid="{00000000-0005-0000-0000-0000AF120000}"/>
    <cellStyle name="Normal 2 206" xfId="4889" xr:uid="{00000000-0005-0000-0000-0000B0120000}"/>
    <cellStyle name="Normal 2 207" xfId="4890" xr:uid="{00000000-0005-0000-0000-0000B1120000}"/>
    <cellStyle name="Normal 2 208" xfId="4891" xr:uid="{00000000-0005-0000-0000-0000B2120000}"/>
    <cellStyle name="Normal 2 209" xfId="4892" xr:uid="{00000000-0005-0000-0000-0000B3120000}"/>
    <cellStyle name="Normal 2 21" xfId="4893" xr:uid="{00000000-0005-0000-0000-0000B4120000}"/>
    <cellStyle name="Normal 2 21 10" xfId="4894" xr:uid="{00000000-0005-0000-0000-0000B5120000}"/>
    <cellStyle name="Normal 2 21 11" xfId="4895" xr:uid="{00000000-0005-0000-0000-0000B6120000}"/>
    <cellStyle name="Normal 2 21 12" xfId="4896" xr:uid="{00000000-0005-0000-0000-0000B7120000}"/>
    <cellStyle name="Normal 2 21 13" xfId="4897" xr:uid="{00000000-0005-0000-0000-0000B8120000}"/>
    <cellStyle name="Normal 2 21 2" xfId="4898" xr:uid="{00000000-0005-0000-0000-0000B9120000}"/>
    <cellStyle name="Normal 2 21 3" xfId="4899" xr:uid="{00000000-0005-0000-0000-0000BA120000}"/>
    <cellStyle name="Normal 2 21 4" xfId="4900" xr:uid="{00000000-0005-0000-0000-0000BB120000}"/>
    <cellStyle name="Normal 2 21 5" xfId="4901" xr:uid="{00000000-0005-0000-0000-0000BC120000}"/>
    <cellStyle name="Normal 2 21 6" xfId="4902" xr:uid="{00000000-0005-0000-0000-0000BD120000}"/>
    <cellStyle name="Normal 2 21 7" xfId="4903" xr:uid="{00000000-0005-0000-0000-0000BE120000}"/>
    <cellStyle name="Normal 2 21 8" xfId="4904" xr:uid="{00000000-0005-0000-0000-0000BF120000}"/>
    <cellStyle name="Normal 2 21 9" xfId="4905" xr:uid="{00000000-0005-0000-0000-0000C0120000}"/>
    <cellStyle name="Normal 2 210" xfId="4906" xr:uid="{00000000-0005-0000-0000-0000C1120000}"/>
    <cellStyle name="Normal 2 211" xfId="4907" xr:uid="{00000000-0005-0000-0000-0000C2120000}"/>
    <cellStyle name="Normal 2 212" xfId="4908" xr:uid="{00000000-0005-0000-0000-0000C3120000}"/>
    <cellStyle name="Normal 2 213" xfId="4909" xr:uid="{00000000-0005-0000-0000-0000C4120000}"/>
    <cellStyle name="Normal 2 214" xfId="4910" xr:uid="{00000000-0005-0000-0000-0000C5120000}"/>
    <cellStyle name="Normal 2 215" xfId="4911" xr:uid="{00000000-0005-0000-0000-0000C6120000}"/>
    <cellStyle name="Normal 2 216" xfId="4912" xr:uid="{00000000-0005-0000-0000-0000C7120000}"/>
    <cellStyle name="Normal 2 217" xfId="4913" xr:uid="{00000000-0005-0000-0000-0000C8120000}"/>
    <cellStyle name="Normal 2 218" xfId="4914" xr:uid="{00000000-0005-0000-0000-0000C9120000}"/>
    <cellStyle name="Normal 2 219" xfId="4915" xr:uid="{00000000-0005-0000-0000-0000CA120000}"/>
    <cellStyle name="Normal 2 22" xfId="4916" xr:uid="{00000000-0005-0000-0000-0000CB120000}"/>
    <cellStyle name="Normal 2 22 10" xfId="4917" xr:uid="{00000000-0005-0000-0000-0000CC120000}"/>
    <cellStyle name="Normal 2 22 11" xfId="4918" xr:uid="{00000000-0005-0000-0000-0000CD120000}"/>
    <cellStyle name="Normal 2 22 12" xfId="4919" xr:uid="{00000000-0005-0000-0000-0000CE120000}"/>
    <cellStyle name="Normal 2 22 13" xfId="4920" xr:uid="{00000000-0005-0000-0000-0000CF120000}"/>
    <cellStyle name="Normal 2 22 14" xfId="4921" xr:uid="{00000000-0005-0000-0000-0000D0120000}"/>
    <cellStyle name="Normal 2 22 15" xfId="4922" xr:uid="{00000000-0005-0000-0000-0000D1120000}"/>
    <cellStyle name="Normal 2 22 16" xfId="4923" xr:uid="{00000000-0005-0000-0000-0000D2120000}"/>
    <cellStyle name="Normal 2 22 17" xfId="4924" xr:uid="{00000000-0005-0000-0000-0000D3120000}"/>
    <cellStyle name="Normal 2 22 18" xfId="4925" xr:uid="{00000000-0005-0000-0000-0000D4120000}"/>
    <cellStyle name="Normal 2 22 19" xfId="4926" xr:uid="{00000000-0005-0000-0000-0000D5120000}"/>
    <cellStyle name="Normal 2 22 2" xfId="4927" xr:uid="{00000000-0005-0000-0000-0000D6120000}"/>
    <cellStyle name="Normal 2 22 2 10" xfId="4928" xr:uid="{00000000-0005-0000-0000-0000D7120000}"/>
    <cellStyle name="Normal 2 22 2 11" xfId="4929" xr:uid="{00000000-0005-0000-0000-0000D8120000}"/>
    <cellStyle name="Normal 2 22 2 12" xfId="4930" xr:uid="{00000000-0005-0000-0000-0000D9120000}"/>
    <cellStyle name="Normal 2 22 2 13" xfId="4931" xr:uid="{00000000-0005-0000-0000-0000DA120000}"/>
    <cellStyle name="Normal 2 22 2 14" xfId="4932" xr:uid="{00000000-0005-0000-0000-0000DB120000}"/>
    <cellStyle name="Normal 2 22 2 15" xfId="4933" xr:uid="{00000000-0005-0000-0000-0000DC120000}"/>
    <cellStyle name="Normal 2 22 2 16" xfId="4934" xr:uid="{00000000-0005-0000-0000-0000DD120000}"/>
    <cellStyle name="Normal 2 22 2 17" xfId="4935" xr:uid="{00000000-0005-0000-0000-0000DE120000}"/>
    <cellStyle name="Normal 2 22 2 18" xfId="4936" xr:uid="{00000000-0005-0000-0000-0000DF120000}"/>
    <cellStyle name="Normal 2 22 2 19" xfId="4937" xr:uid="{00000000-0005-0000-0000-0000E0120000}"/>
    <cellStyle name="Normal 2 22 2 2" xfId="4938" xr:uid="{00000000-0005-0000-0000-0000E1120000}"/>
    <cellStyle name="Normal 2 22 2 2 10" xfId="4939" xr:uid="{00000000-0005-0000-0000-0000E2120000}"/>
    <cellStyle name="Normal 2 22 2 2 11" xfId="4940" xr:uid="{00000000-0005-0000-0000-0000E3120000}"/>
    <cellStyle name="Normal 2 22 2 2 12" xfId="4941" xr:uid="{00000000-0005-0000-0000-0000E4120000}"/>
    <cellStyle name="Normal 2 22 2 2 13" xfId="4942" xr:uid="{00000000-0005-0000-0000-0000E5120000}"/>
    <cellStyle name="Normal 2 22 2 2 14" xfId="4943" xr:uid="{00000000-0005-0000-0000-0000E6120000}"/>
    <cellStyle name="Normal 2 22 2 2 15" xfId="4944" xr:uid="{00000000-0005-0000-0000-0000E7120000}"/>
    <cellStyle name="Normal 2 22 2 2 16" xfId="4945" xr:uid="{00000000-0005-0000-0000-0000E8120000}"/>
    <cellStyle name="Normal 2 22 2 2 2" xfId="4946" xr:uid="{00000000-0005-0000-0000-0000E9120000}"/>
    <cellStyle name="Normal 2 22 2 2 2 10" xfId="4947" xr:uid="{00000000-0005-0000-0000-0000EA120000}"/>
    <cellStyle name="Normal 2 22 2 2 2 11" xfId="4948" xr:uid="{00000000-0005-0000-0000-0000EB120000}"/>
    <cellStyle name="Normal 2 22 2 2 2 12" xfId="4949" xr:uid="{00000000-0005-0000-0000-0000EC120000}"/>
    <cellStyle name="Normal 2 22 2 2 2 13" xfId="4950" xr:uid="{00000000-0005-0000-0000-0000ED120000}"/>
    <cellStyle name="Normal 2 22 2 2 2 14" xfId="4951" xr:uid="{00000000-0005-0000-0000-0000EE120000}"/>
    <cellStyle name="Normal 2 22 2 2 2 15" xfId="4952" xr:uid="{00000000-0005-0000-0000-0000EF120000}"/>
    <cellStyle name="Normal 2 22 2 2 2 16" xfId="4953" xr:uid="{00000000-0005-0000-0000-0000F0120000}"/>
    <cellStyle name="Normal 2 22 2 2 2 17" xfId="4954" xr:uid="{00000000-0005-0000-0000-0000F1120000}"/>
    <cellStyle name="Normal 2 22 2 2 2 18" xfId="4955" xr:uid="{00000000-0005-0000-0000-0000F2120000}"/>
    <cellStyle name="Normal 2 22 2 2 2 2" xfId="4956" xr:uid="{00000000-0005-0000-0000-0000F3120000}"/>
    <cellStyle name="Normal 2 22 2 2 2 2 10" xfId="4957" xr:uid="{00000000-0005-0000-0000-0000F4120000}"/>
    <cellStyle name="Normal 2 22 2 2 2 2 11" xfId="4958" xr:uid="{00000000-0005-0000-0000-0000F5120000}"/>
    <cellStyle name="Normal 2 22 2 2 2 2 12" xfId="4959" xr:uid="{00000000-0005-0000-0000-0000F6120000}"/>
    <cellStyle name="Normal 2 22 2 2 2 2 13" xfId="4960" xr:uid="{00000000-0005-0000-0000-0000F7120000}"/>
    <cellStyle name="Normal 2 22 2 2 2 2 14" xfId="4961" xr:uid="{00000000-0005-0000-0000-0000F8120000}"/>
    <cellStyle name="Normal 2 22 2 2 2 2 15" xfId="4962" xr:uid="{00000000-0005-0000-0000-0000F9120000}"/>
    <cellStyle name="Normal 2 22 2 2 2 2 16" xfId="4963" xr:uid="{00000000-0005-0000-0000-0000FA120000}"/>
    <cellStyle name="Normal 2 22 2 2 2 2 2" xfId="4964" xr:uid="{00000000-0005-0000-0000-0000FB120000}"/>
    <cellStyle name="Normal 2 22 2 2 2 2 2 2" xfId="4965" xr:uid="{00000000-0005-0000-0000-0000FC120000}"/>
    <cellStyle name="Normal 2 22 2 2 2 2 3" xfId="4966" xr:uid="{00000000-0005-0000-0000-0000FD120000}"/>
    <cellStyle name="Normal 2 22 2 2 2 2 4" xfId="4967" xr:uid="{00000000-0005-0000-0000-0000FE120000}"/>
    <cellStyle name="Normal 2 22 2 2 2 2 5" xfId="4968" xr:uid="{00000000-0005-0000-0000-0000FF120000}"/>
    <cellStyle name="Normal 2 22 2 2 2 2 6" xfId="4969" xr:uid="{00000000-0005-0000-0000-000000130000}"/>
    <cellStyle name="Normal 2 22 2 2 2 2 7" xfId="4970" xr:uid="{00000000-0005-0000-0000-000001130000}"/>
    <cellStyle name="Normal 2 22 2 2 2 2 8" xfId="4971" xr:uid="{00000000-0005-0000-0000-000002130000}"/>
    <cellStyle name="Normal 2 22 2 2 2 2 9" xfId="4972" xr:uid="{00000000-0005-0000-0000-000003130000}"/>
    <cellStyle name="Normal 2 22 2 2 2 3" xfId="4973" xr:uid="{00000000-0005-0000-0000-000004130000}"/>
    <cellStyle name="Normal 2 22 2 2 2 4" xfId="4974" xr:uid="{00000000-0005-0000-0000-000005130000}"/>
    <cellStyle name="Normal 2 22 2 2 2 5" xfId="4975" xr:uid="{00000000-0005-0000-0000-000006130000}"/>
    <cellStyle name="Normal 2 22 2 2 2 6" xfId="4976" xr:uid="{00000000-0005-0000-0000-000007130000}"/>
    <cellStyle name="Normal 2 22 2 2 2 7" xfId="4977" xr:uid="{00000000-0005-0000-0000-000008130000}"/>
    <cellStyle name="Normal 2 22 2 2 2 8" xfId="4978" xr:uid="{00000000-0005-0000-0000-000009130000}"/>
    <cellStyle name="Normal 2 22 2 2 2 9" xfId="4979" xr:uid="{00000000-0005-0000-0000-00000A130000}"/>
    <cellStyle name="Normal 2 22 2 2 3" xfId="4980" xr:uid="{00000000-0005-0000-0000-00000B130000}"/>
    <cellStyle name="Normal 2 22 2 2 4" xfId="4981" xr:uid="{00000000-0005-0000-0000-00000C130000}"/>
    <cellStyle name="Normal 2 22 2 2 5" xfId="4982" xr:uid="{00000000-0005-0000-0000-00000D130000}"/>
    <cellStyle name="Normal 2 22 2 2 6" xfId="4983" xr:uid="{00000000-0005-0000-0000-00000E130000}"/>
    <cellStyle name="Normal 2 22 2 2 7" xfId="4984" xr:uid="{00000000-0005-0000-0000-00000F130000}"/>
    <cellStyle name="Normal 2 22 2 2 8" xfId="4985" xr:uid="{00000000-0005-0000-0000-000010130000}"/>
    <cellStyle name="Normal 2 22 2 2 9" xfId="4986" xr:uid="{00000000-0005-0000-0000-000011130000}"/>
    <cellStyle name="Normal 2 22 2 3" xfId="4987" xr:uid="{00000000-0005-0000-0000-000012130000}"/>
    <cellStyle name="Normal 2 22 2 4" xfId="4988" xr:uid="{00000000-0005-0000-0000-000013130000}"/>
    <cellStyle name="Normal 2 22 2 5" xfId="4989" xr:uid="{00000000-0005-0000-0000-000014130000}"/>
    <cellStyle name="Normal 2 22 2 6" xfId="4990" xr:uid="{00000000-0005-0000-0000-000015130000}"/>
    <cellStyle name="Normal 2 22 2 7" xfId="4991" xr:uid="{00000000-0005-0000-0000-000016130000}"/>
    <cellStyle name="Normal 2 22 2 8" xfId="4992" xr:uid="{00000000-0005-0000-0000-000017130000}"/>
    <cellStyle name="Normal 2 22 2 9" xfId="4993" xr:uid="{00000000-0005-0000-0000-000018130000}"/>
    <cellStyle name="Normal 2 22 20" xfId="4994" xr:uid="{00000000-0005-0000-0000-000019130000}"/>
    <cellStyle name="Normal 2 22 21" xfId="4995" xr:uid="{00000000-0005-0000-0000-00001A130000}"/>
    <cellStyle name="Normal 2 22 22" xfId="4996" xr:uid="{00000000-0005-0000-0000-00001B130000}"/>
    <cellStyle name="Normal 2 22 23" xfId="4997" xr:uid="{00000000-0005-0000-0000-00001C130000}"/>
    <cellStyle name="Normal 2 22 24" xfId="4998" xr:uid="{00000000-0005-0000-0000-00001D130000}"/>
    <cellStyle name="Normal 2 22 25" xfId="4999" xr:uid="{00000000-0005-0000-0000-00001E130000}"/>
    <cellStyle name="Normal 2 22 26" xfId="5000" xr:uid="{00000000-0005-0000-0000-00001F130000}"/>
    <cellStyle name="Normal 2 22 27" xfId="5001" xr:uid="{00000000-0005-0000-0000-000020130000}"/>
    <cellStyle name="Normal 2 22 3" xfId="5002" xr:uid="{00000000-0005-0000-0000-000021130000}"/>
    <cellStyle name="Normal 2 22 3 2" xfId="5003" xr:uid="{00000000-0005-0000-0000-000022130000}"/>
    <cellStyle name="Normal 2 22 3 3" xfId="5004" xr:uid="{00000000-0005-0000-0000-000023130000}"/>
    <cellStyle name="Normal 2 22 3 4" xfId="5005" xr:uid="{00000000-0005-0000-0000-000024130000}"/>
    <cellStyle name="Normal 2 22 4" xfId="5006" xr:uid="{00000000-0005-0000-0000-000025130000}"/>
    <cellStyle name="Normal 2 22 5" xfId="5007" xr:uid="{00000000-0005-0000-0000-000026130000}"/>
    <cellStyle name="Normal 2 22 6" xfId="5008" xr:uid="{00000000-0005-0000-0000-000027130000}"/>
    <cellStyle name="Normal 2 22 7" xfId="5009" xr:uid="{00000000-0005-0000-0000-000028130000}"/>
    <cellStyle name="Normal 2 22 8" xfId="5010" xr:uid="{00000000-0005-0000-0000-000029130000}"/>
    <cellStyle name="Normal 2 22 9" xfId="5011" xr:uid="{00000000-0005-0000-0000-00002A130000}"/>
    <cellStyle name="Normal 2 220" xfId="5012" xr:uid="{00000000-0005-0000-0000-00002B130000}"/>
    <cellStyle name="Normal 2 221" xfId="5013" xr:uid="{00000000-0005-0000-0000-00002C130000}"/>
    <cellStyle name="Normal 2 222" xfId="5014" xr:uid="{00000000-0005-0000-0000-00002D130000}"/>
    <cellStyle name="Normal 2 223" xfId="5015" xr:uid="{00000000-0005-0000-0000-00002E130000}"/>
    <cellStyle name="Normal 2 224" xfId="5016" xr:uid="{00000000-0005-0000-0000-00002F130000}"/>
    <cellStyle name="Normal 2 225" xfId="5017" xr:uid="{00000000-0005-0000-0000-000030130000}"/>
    <cellStyle name="Normal 2 226" xfId="5018" xr:uid="{00000000-0005-0000-0000-000031130000}"/>
    <cellStyle name="Normal 2 227" xfId="5019" xr:uid="{00000000-0005-0000-0000-000032130000}"/>
    <cellStyle name="Normal 2 228" xfId="5020" xr:uid="{00000000-0005-0000-0000-000033130000}"/>
    <cellStyle name="Normal 2 229" xfId="5021" xr:uid="{00000000-0005-0000-0000-000034130000}"/>
    <cellStyle name="Normal 2 23" xfId="5022" xr:uid="{00000000-0005-0000-0000-000035130000}"/>
    <cellStyle name="Normal 2 23 10" xfId="5023" xr:uid="{00000000-0005-0000-0000-000036130000}"/>
    <cellStyle name="Normal 2 23 11" xfId="5024" xr:uid="{00000000-0005-0000-0000-000037130000}"/>
    <cellStyle name="Normal 2 23 12" xfId="5025" xr:uid="{00000000-0005-0000-0000-000038130000}"/>
    <cellStyle name="Normal 2 23 13" xfId="5026" xr:uid="{00000000-0005-0000-0000-000039130000}"/>
    <cellStyle name="Normal 2 23 14" xfId="5027" xr:uid="{00000000-0005-0000-0000-00003A130000}"/>
    <cellStyle name="Normal 2 23 15" xfId="5028" xr:uid="{00000000-0005-0000-0000-00003B130000}"/>
    <cellStyle name="Normal 2 23 16" xfId="5029" xr:uid="{00000000-0005-0000-0000-00003C130000}"/>
    <cellStyle name="Normal 2 23 17" xfId="5030" xr:uid="{00000000-0005-0000-0000-00003D130000}"/>
    <cellStyle name="Normal 2 23 18" xfId="5031" xr:uid="{00000000-0005-0000-0000-00003E130000}"/>
    <cellStyle name="Normal 2 23 19" xfId="5032" xr:uid="{00000000-0005-0000-0000-00003F130000}"/>
    <cellStyle name="Normal 2 23 2" xfId="5033" xr:uid="{00000000-0005-0000-0000-000040130000}"/>
    <cellStyle name="Normal 2 23 2 10" xfId="5034" xr:uid="{00000000-0005-0000-0000-000041130000}"/>
    <cellStyle name="Normal 2 23 2 11" xfId="5035" xr:uid="{00000000-0005-0000-0000-000042130000}"/>
    <cellStyle name="Normal 2 23 2 12" xfId="5036" xr:uid="{00000000-0005-0000-0000-000043130000}"/>
    <cellStyle name="Normal 2 23 2 13" xfId="5037" xr:uid="{00000000-0005-0000-0000-000044130000}"/>
    <cellStyle name="Normal 2 23 2 14" xfId="5038" xr:uid="{00000000-0005-0000-0000-000045130000}"/>
    <cellStyle name="Normal 2 23 2 15" xfId="5039" xr:uid="{00000000-0005-0000-0000-000046130000}"/>
    <cellStyle name="Normal 2 23 2 16" xfId="5040" xr:uid="{00000000-0005-0000-0000-000047130000}"/>
    <cellStyle name="Normal 2 23 2 17" xfId="5041" xr:uid="{00000000-0005-0000-0000-000048130000}"/>
    <cellStyle name="Normal 2 23 2 18" xfId="5042" xr:uid="{00000000-0005-0000-0000-000049130000}"/>
    <cellStyle name="Normal 2 23 2 2" xfId="5043" xr:uid="{00000000-0005-0000-0000-00004A130000}"/>
    <cellStyle name="Normal 2 23 2 2 10" xfId="5044" xr:uid="{00000000-0005-0000-0000-00004B130000}"/>
    <cellStyle name="Normal 2 23 2 2 11" xfId="5045" xr:uid="{00000000-0005-0000-0000-00004C130000}"/>
    <cellStyle name="Normal 2 23 2 2 12" xfId="5046" xr:uid="{00000000-0005-0000-0000-00004D130000}"/>
    <cellStyle name="Normal 2 23 2 2 13" xfId="5047" xr:uid="{00000000-0005-0000-0000-00004E130000}"/>
    <cellStyle name="Normal 2 23 2 2 14" xfId="5048" xr:uid="{00000000-0005-0000-0000-00004F130000}"/>
    <cellStyle name="Normal 2 23 2 2 15" xfId="5049" xr:uid="{00000000-0005-0000-0000-000050130000}"/>
    <cellStyle name="Normal 2 23 2 2 16" xfId="5050" xr:uid="{00000000-0005-0000-0000-000051130000}"/>
    <cellStyle name="Normal 2 23 2 2 2" xfId="5051" xr:uid="{00000000-0005-0000-0000-000052130000}"/>
    <cellStyle name="Normal 2 23 2 2 2 2" xfId="5052" xr:uid="{00000000-0005-0000-0000-000053130000}"/>
    <cellStyle name="Normal 2 23 2 2 3" xfId="5053" xr:uid="{00000000-0005-0000-0000-000054130000}"/>
    <cellStyle name="Normal 2 23 2 2 4" xfId="5054" xr:uid="{00000000-0005-0000-0000-000055130000}"/>
    <cellStyle name="Normal 2 23 2 2 5" xfId="5055" xr:uid="{00000000-0005-0000-0000-000056130000}"/>
    <cellStyle name="Normal 2 23 2 2 6" xfId="5056" xr:uid="{00000000-0005-0000-0000-000057130000}"/>
    <cellStyle name="Normal 2 23 2 2 7" xfId="5057" xr:uid="{00000000-0005-0000-0000-000058130000}"/>
    <cellStyle name="Normal 2 23 2 2 8" xfId="5058" xr:uid="{00000000-0005-0000-0000-000059130000}"/>
    <cellStyle name="Normal 2 23 2 2 9" xfId="5059" xr:uid="{00000000-0005-0000-0000-00005A130000}"/>
    <cellStyle name="Normal 2 23 2 3" xfId="5060" xr:uid="{00000000-0005-0000-0000-00005B130000}"/>
    <cellStyle name="Normal 2 23 2 4" xfId="5061" xr:uid="{00000000-0005-0000-0000-00005C130000}"/>
    <cellStyle name="Normal 2 23 2 5" xfId="5062" xr:uid="{00000000-0005-0000-0000-00005D130000}"/>
    <cellStyle name="Normal 2 23 2 6" xfId="5063" xr:uid="{00000000-0005-0000-0000-00005E130000}"/>
    <cellStyle name="Normal 2 23 2 7" xfId="5064" xr:uid="{00000000-0005-0000-0000-00005F130000}"/>
    <cellStyle name="Normal 2 23 2 8" xfId="5065" xr:uid="{00000000-0005-0000-0000-000060130000}"/>
    <cellStyle name="Normal 2 23 2 9" xfId="5066" xr:uid="{00000000-0005-0000-0000-000061130000}"/>
    <cellStyle name="Normal 2 23 20" xfId="5067" xr:uid="{00000000-0005-0000-0000-000062130000}"/>
    <cellStyle name="Normal 2 23 21" xfId="5068" xr:uid="{00000000-0005-0000-0000-000063130000}"/>
    <cellStyle name="Normal 2 23 22" xfId="5069" xr:uid="{00000000-0005-0000-0000-000064130000}"/>
    <cellStyle name="Normal 2 23 23" xfId="5070" xr:uid="{00000000-0005-0000-0000-000065130000}"/>
    <cellStyle name="Normal 2 23 24" xfId="5071" xr:uid="{00000000-0005-0000-0000-000066130000}"/>
    <cellStyle name="Normal 2 23 25" xfId="5072" xr:uid="{00000000-0005-0000-0000-000067130000}"/>
    <cellStyle name="Normal 2 23 26" xfId="5073" xr:uid="{00000000-0005-0000-0000-000068130000}"/>
    <cellStyle name="Normal 2 23 3" xfId="5074" xr:uid="{00000000-0005-0000-0000-000069130000}"/>
    <cellStyle name="Normal 2 23 4" xfId="5075" xr:uid="{00000000-0005-0000-0000-00006A130000}"/>
    <cellStyle name="Normal 2 23 5" xfId="5076" xr:uid="{00000000-0005-0000-0000-00006B130000}"/>
    <cellStyle name="Normal 2 23 6" xfId="5077" xr:uid="{00000000-0005-0000-0000-00006C130000}"/>
    <cellStyle name="Normal 2 23 7" xfId="5078" xr:uid="{00000000-0005-0000-0000-00006D130000}"/>
    <cellStyle name="Normal 2 23 8" xfId="5079" xr:uid="{00000000-0005-0000-0000-00006E130000}"/>
    <cellStyle name="Normal 2 23 9" xfId="5080" xr:uid="{00000000-0005-0000-0000-00006F130000}"/>
    <cellStyle name="Normal 2 230" xfId="5081" xr:uid="{00000000-0005-0000-0000-000070130000}"/>
    <cellStyle name="Normal 2 231" xfId="5082" xr:uid="{00000000-0005-0000-0000-000071130000}"/>
    <cellStyle name="Normal 2 232" xfId="5083" xr:uid="{00000000-0005-0000-0000-000072130000}"/>
    <cellStyle name="Normal 2 233" xfId="5084" xr:uid="{00000000-0005-0000-0000-000073130000}"/>
    <cellStyle name="Normal 2 234" xfId="5085" xr:uid="{00000000-0005-0000-0000-000074130000}"/>
    <cellStyle name="Normal 2 235" xfId="5086" xr:uid="{00000000-0005-0000-0000-000075130000}"/>
    <cellStyle name="Normal 2 236" xfId="5087" xr:uid="{00000000-0005-0000-0000-000076130000}"/>
    <cellStyle name="Normal 2 237" xfId="5088" xr:uid="{00000000-0005-0000-0000-000077130000}"/>
    <cellStyle name="Normal 2 238" xfId="5089" xr:uid="{00000000-0005-0000-0000-000078130000}"/>
    <cellStyle name="Normal 2 239" xfId="5090" xr:uid="{00000000-0005-0000-0000-000079130000}"/>
    <cellStyle name="Normal 2 24" xfId="5091" xr:uid="{00000000-0005-0000-0000-00007A130000}"/>
    <cellStyle name="Normal 2 24 10" xfId="5092" xr:uid="{00000000-0005-0000-0000-00007B130000}"/>
    <cellStyle name="Normal 2 24 11" xfId="5093" xr:uid="{00000000-0005-0000-0000-00007C130000}"/>
    <cellStyle name="Normal 2 24 12" xfId="5094" xr:uid="{00000000-0005-0000-0000-00007D130000}"/>
    <cellStyle name="Normal 2 24 13" xfId="5095" xr:uid="{00000000-0005-0000-0000-00007E130000}"/>
    <cellStyle name="Normal 2 24 14" xfId="5096" xr:uid="{00000000-0005-0000-0000-00007F130000}"/>
    <cellStyle name="Normal 2 24 15" xfId="5097" xr:uid="{00000000-0005-0000-0000-000080130000}"/>
    <cellStyle name="Normal 2 24 16" xfId="5098" xr:uid="{00000000-0005-0000-0000-000081130000}"/>
    <cellStyle name="Normal 2 24 17" xfId="5099" xr:uid="{00000000-0005-0000-0000-000082130000}"/>
    <cellStyle name="Normal 2 24 18" xfId="5100" xr:uid="{00000000-0005-0000-0000-000083130000}"/>
    <cellStyle name="Normal 2 24 19" xfId="5101" xr:uid="{00000000-0005-0000-0000-000084130000}"/>
    <cellStyle name="Normal 2 24 2" xfId="5102" xr:uid="{00000000-0005-0000-0000-000085130000}"/>
    <cellStyle name="Normal 2 24 2 2" xfId="5103" xr:uid="{00000000-0005-0000-0000-000086130000}"/>
    <cellStyle name="Normal 2 24 20" xfId="5104" xr:uid="{00000000-0005-0000-0000-000087130000}"/>
    <cellStyle name="Normal 2 24 21" xfId="5105" xr:uid="{00000000-0005-0000-0000-000088130000}"/>
    <cellStyle name="Normal 2 24 22" xfId="5106" xr:uid="{00000000-0005-0000-0000-000089130000}"/>
    <cellStyle name="Normal 2 24 23" xfId="5107" xr:uid="{00000000-0005-0000-0000-00008A130000}"/>
    <cellStyle name="Normal 2 24 24" xfId="5108" xr:uid="{00000000-0005-0000-0000-00008B130000}"/>
    <cellStyle name="Normal 2 24 25" xfId="5109" xr:uid="{00000000-0005-0000-0000-00008C130000}"/>
    <cellStyle name="Normal 2 24 26" xfId="5110" xr:uid="{00000000-0005-0000-0000-00008D130000}"/>
    <cellStyle name="Normal 2 24 27" xfId="5111" xr:uid="{00000000-0005-0000-0000-00008E130000}"/>
    <cellStyle name="Normal 2 24 3" xfId="5112" xr:uid="{00000000-0005-0000-0000-00008F130000}"/>
    <cellStyle name="Normal 2 24 4" xfId="5113" xr:uid="{00000000-0005-0000-0000-000090130000}"/>
    <cellStyle name="Normal 2 24 5" xfId="5114" xr:uid="{00000000-0005-0000-0000-000091130000}"/>
    <cellStyle name="Normal 2 24 6" xfId="5115" xr:uid="{00000000-0005-0000-0000-000092130000}"/>
    <cellStyle name="Normal 2 24 7" xfId="5116" xr:uid="{00000000-0005-0000-0000-000093130000}"/>
    <cellStyle name="Normal 2 24 8" xfId="5117" xr:uid="{00000000-0005-0000-0000-000094130000}"/>
    <cellStyle name="Normal 2 24 9" xfId="5118" xr:uid="{00000000-0005-0000-0000-000095130000}"/>
    <cellStyle name="Normal 2 240" xfId="5119" xr:uid="{00000000-0005-0000-0000-000096130000}"/>
    <cellStyle name="Normal 2 241" xfId="5120" xr:uid="{00000000-0005-0000-0000-000097130000}"/>
    <cellStyle name="Normal 2 242" xfId="5121" xr:uid="{00000000-0005-0000-0000-000098130000}"/>
    <cellStyle name="Normal 2 243" xfId="5122" xr:uid="{00000000-0005-0000-0000-000099130000}"/>
    <cellStyle name="Normal 2 244" xfId="5123" xr:uid="{00000000-0005-0000-0000-00009A130000}"/>
    <cellStyle name="Normal 2 245" xfId="5124" xr:uid="{00000000-0005-0000-0000-00009B130000}"/>
    <cellStyle name="Normal 2 246" xfId="5125" xr:uid="{00000000-0005-0000-0000-00009C130000}"/>
    <cellStyle name="Normal 2 247" xfId="5126" xr:uid="{00000000-0005-0000-0000-00009D130000}"/>
    <cellStyle name="Normal 2 248" xfId="5127" xr:uid="{00000000-0005-0000-0000-00009E130000}"/>
    <cellStyle name="Normal 2 249" xfId="5128" xr:uid="{00000000-0005-0000-0000-00009F130000}"/>
    <cellStyle name="Normal 2 25" xfId="5129" xr:uid="{00000000-0005-0000-0000-0000A0130000}"/>
    <cellStyle name="Normal 2 25 10" xfId="5130" xr:uid="{00000000-0005-0000-0000-0000A1130000}"/>
    <cellStyle name="Normal 2 25 11" xfId="5131" xr:uid="{00000000-0005-0000-0000-0000A2130000}"/>
    <cellStyle name="Normal 2 25 12" xfId="5132" xr:uid="{00000000-0005-0000-0000-0000A3130000}"/>
    <cellStyle name="Normal 2 25 2" xfId="5133" xr:uid="{00000000-0005-0000-0000-0000A4130000}"/>
    <cellStyle name="Normal 2 25 3" xfId="5134" xr:uid="{00000000-0005-0000-0000-0000A5130000}"/>
    <cellStyle name="Normal 2 25 4" xfId="5135" xr:uid="{00000000-0005-0000-0000-0000A6130000}"/>
    <cellStyle name="Normal 2 25 5" xfId="5136" xr:uid="{00000000-0005-0000-0000-0000A7130000}"/>
    <cellStyle name="Normal 2 25 6" xfId="5137" xr:uid="{00000000-0005-0000-0000-0000A8130000}"/>
    <cellStyle name="Normal 2 25 7" xfId="5138" xr:uid="{00000000-0005-0000-0000-0000A9130000}"/>
    <cellStyle name="Normal 2 25 8" xfId="5139" xr:uid="{00000000-0005-0000-0000-0000AA130000}"/>
    <cellStyle name="Normal 2 25 9" xfId="5140" xr:uid="{00000000-0005-0000-0000-0000AB130000}"/>
    <cellStyle name="Normal 2 250" xfId="7550" xr:uid="{00000000-0005-0000-0000-0000AC130000}"/>
    <cellStyle name="Normal 2 251" xfId="7556" xr:uid="{1B0F8CDD-FEC6-4DB1-B079-749C4E036246}"/>
    <cellStyle name="Normal 2 26" xfId="5141" xr:uid="{00000000-0005-0000-0000-0000AD130000}"/>
    <cellStyle name="Normal 2 26 10" xfId="5142" xr:uid="{00000000-0005-0000-0000-0000AE130000}"/>
    <cellStyle name="Normal 2 26 11" xfId="5143" xr:uid="{00000000-0005-0000-0000-0000AF130000}"/>
    <cellStyle name="Normal 2 26 12" xfId="5144" xr:uid="{00000000-0005-0000-0000-0000B0130000}"/>
    <cellStyle name="Normal 2 26 2" xfId="5145" xr:uid="{00000000-0005-0000-0000-0000B1130000}"/>
    <cellStyle name="Normal 2 26 3" xfId="5146" xr:uid="{00000000-0005-0000-0000-0000B2130000}"/>
    <cellStyle name="Normal 2 26 4" xfId="5147" xr:uid="{00000000-0005-0000-0000-0000B3130000}"/>
    <cellStyle name="Normal 2 26 5" xfId="5148" xr:uid="{00000000-0005-0000-0000-0000B4130000}"/>
    <cellStyle name="Normal 2 26 6" xfId="5149" xr:uid="{00000000-0005-0000-0000-0000B5130000}"/>
    <cellStyle name="Normal 2 26 7" xfId="5150" xr:uid="{00000000-0005-0000-0000-0000B6130000}"/>
    <cellStyle name="Normal 2 26 8" xfId="5151" xr:uid="{00000000-0005-0000-0000-0000B7130000}"/>
    <cellStyle name="Normal 2 26 9" xfId="5152" xr:uid="{00000000-0005-0000-0000-0000B8130000}"/>
    <cellStyle name="Normal 2 27" xfId="5153" xr:uid="{00000000-0005-0000-0000-0000B9130000}"/>
    <cellStyle name="Normal 2 27 10" xfId="5154" xr:uid="{00000000-0005-0000-0000-0000BA130000}"/>
    <cellStyle name="Normal 2 27 11" xfId="5155" xr:uid="{00000000-0005-0000-0000-0000BB130000}"/>
    <cellStyle name="Normal 2 27 12" xfId="5156" xr:uid="{00000000-0005-0000-0000-0000BC130000}"/>
    <cellStyle name="Normal 2 27 2" xfId="5157" xr:uid="{00000000-0005-0000-0000-0000BD130000}"/>
    <cellStyle name="Normal 2 27 3" xfId="5158" xr:uid="{00000000-0005-0000-0000-0000BE130000}"/>
    <cellStyle name="Normal 2 27 4" xfId="5159" xr:uid="{00000000-0005-0000-0000-0000BF130000}"/>
    <cellStyle name="Normal 2 27 5" xfId="5160" xr:uid="{00000000-0005-0000-0000-0000C0130000}"/>
    <cellStyle name="Normal 2 27 6" xfId="5161" xr:uid="{00000000-0005-0000-0000-0000C1130000}"/>
    <cellStyle name="Normal 2 27 7" xfId="5162" xr:uid="{00000000-0005-0000-0000-0000C2130000}"/>
    <cellStyle name="Normal 2 27 8" xfId="5163" xr:uid="{00000000-0005-0000-0000-0000C3130000}"/>
    <cellStyle name="Normal 2 27 9" xfId="5164" xr:uid="{00000000-0005-0000-0000-0000C4130000}"/>
    <cellStyle name="Normal 2 28" xfId="5165" xr:uid="{00000000-0005-0000-0000-0000C5130000}"/>
    <cellStyle name="Normal 2 28 10" xfId="5166" xr:uid="{00000000-0005-0000-0000-0000C6130000}"/>
    <cellStyle name="Normal 2 28 11" xfId="5167" xr:uid="{00000000-0005-0000-0000-0000C7130000}"/>
    <cellStyle name="Normal 2 28 12" xfId="5168" xr:uid="{00000000-0005-0000-0000-0000C8130000}"/>
    <cellStyle name="Normal 2 28 2" xfId="5169" xr:uid="{00000000-0005-0000-0000-0000C9130000}"/>
    <cellStyle name="Normal 2 28 3" xfId="5170" xr:uid="{00000000-0005-0000-0000-0000CA130000}"/>
    <cellStyle name="Normal 2 28 4" xfId="5171" xr:uid="{00000000-0005-0000-0000-0000CB130000}"/>
    <cellStyle name="Normal 2 28 5" xfId="5172" xr:uid="{00000000-0005-0000-0000-0000CC130000}"/>
    <cellStyle name="Normal 2 28 6" xfId="5173" xr:uid="{00000000-0005-0000-0000-0000CD130000}"/>
    <cellStyle name="Normal 2 28 7" xfId="5174" xr:uid="{00000000-0005-0000-0000-0000CE130000}"/>
    <cellStyle name="Normal 2 28 8" xfId="5175" xr:uid="{00000000-0005-0000-0000-0000CF130000}"/>
    <cellStyle name="Normal 2 28 9" xfId="5176" xr:uid="{00000000-0005-0000-0000-0000D0130000}"/>
    <cellStyle name="Normal 2 29" xfId="5177" xr:uid="{00000000-0005-0000-0000-0000D1130000}"/>
    <cellStyle name="Normal 2 29 10" xfId="5178" xr:uid="{00000000-0005-0000-0000-0000D2130000}"/>
    <cellStyle name="Normal 2 29 11" xfId="5179" xr:uid="{00000000-0005-0000-0000-0000D3130000}"/>
    <cellStyle name="Normal 2 29 12" xfId="5180" xr:uid="{00000000-0005-0000-0000-0000D4130000}"/>
    <cellStyle name="Normal 2 29 2" xfId="5181" xr:uid="{00000000-0005-0000-0000-0000D5130000}"/>
    <cellStyle name="Normal 2 29 3" xfId="5182" xr:uid="{00000000-0005-0000-0000-0000D6130000}"/>
    <cellStyle name="Normal 2 29 4" xfId="5183" xr:uid="{00000000-0005-0000-0000-0000D7130000}"/>
    <cellStyle name="Normal 2 29 5" xfId="5184" xr:uid="{00000000-0005-0000-0000-0000D8130000}"/>
    <cellStyle name="Normal 2 29 6" xfId="5185" xr:uid="{00000000-0005-0000-0000-0000D9130000}"/>
    <cellStyle name="Normal 2 29 7" xfId="5186" xr:uid="{00000000-0005-0000-0000-0000DA130000}"/>
    <cellStyle name="Normal 2 29 8" xfId="5187" xr:uid="{00000000-0005-0000-0000-0000DB130000}"/>
    <cellStyle name="Normal 2 29 9" xfId="5188" xr:uid="{00000000-0005-0000-0000-0000DC130000}"/>
    <cellStyle name="Normal 2 3" xfId="12" xr:uid="{00000000-0005-0000-0000-0000DD130000}"/>
    <cellStyle name="Normal 2 3 10" xfId="409" xr:uid="{00000000-0005-0000-0000-0000DE130000}"/>
    <cellStyle name="Normal 2 3 10 2" xfId="5190" xr:uid="{00000000-0005-0000-0000-0000DF130000}"/>
    <cellStyle name="Normal 2 3 11" xfId="457" xr:uid="{00000000-0005-0000-0000-0000E0130000}"/>
    <cellStyle name="Normal 2 3 11 2" xfId="5191" xr:uid="{00000000-0005-0000-0000-0000E1130000}"/>
    <cellStyle name="Normal 2 3 12" xfId="505" xr:uid="{00000000-0005-0000-0000-0000E2130000}"/>
    <cellStyle name="Normal 2 3 12 2" xfId="5192" xr:uid="{00000000-0005-0000-0000-0000E3130000}"/>
    <cellStyle name="Normal 2 3 13" xfId="553" xr:uid="{00000000-0005-0000-0000-0000E4130000}"/>
    <cellStyle name="Normal 2 3 13 2" xfId="5193" xr:uid="{00000000-0005-0000-0000-0000E5130000}"/>
    <cellStyle name="Normal 2 3 14" xfId="5189" xr:uid="{00000000-0005-0000-0000-0000E6130000}"/>
    <cellStyle name="Normal 2 3 15" xfId="5194" xr:uid="{00000000-0005-0000-0000-0000E7130000}"/>
    <cellStyle name="Normal 2 3 16" xfId="5195" xr:uid="{00000000-0005-0000-0000-0000E8130000}"/>
    <cellStyle name="Normal 2 3 17" xfId="5196" xr:uid="{00000000-0005-0000-0000-0000E9130000}"/>
    <cellStyle name="Normal 2 3 18" xfId="5197" xr:uid="{00000000-0005-0000-0000-0000EA130000}"/>
    <cellStyle name="Normal 2 3 19" xfId="5198" xr:uid="{00000000-0005-0000-0000-0000EB130000}"/>
    <cellStyle name="Normal 2 3 2" xfId="13" xr:uid="{00000000-0005-0000-0000-0000EC130000}"/>
    <cellStyle name="Normal 2 3 2 10" xfId="5200" xr:uid="{00000000-0005-0000-0000-0000ED130000}"/>
    <cellStyle name="Normal 2 3 2 11" xfId="5201" xr:uid="{00000000-0005-0000-0000-0000EE130000}"/>
    <cellStyle name="Normal 2 3 2 12" xfId="5202" xr:uid="{00000000-0005-0000-0000-0000EF130000}"/>
    <cellStyle name="Normal 2 3 2 13" xfId="5203" xr:uid="{00000000-0005-0000-0000-0000F0130000}"/>
    <cellStyle name="Normal 2 3 2 14" xfId="5204" xr:uid="{00000000-0005-0000-0000-0000F1130000}"/>
    <cellStyle name="Normal 2 3 2 15" xfId="5205" xr:uid="{00000000-0005-0000-0000-0000F2130000}"/>
    <cellStyle name="Normal 2 3 2 16" xfId="5206" xr:uid="{00000000-0005-0000-0000-0000F3130000}"/>
    <cellStyle name="Normal 2 3 2 17" xfId="5207" xr:uid="{00000000-0005-0000-0000-0000F4130000}"/>
    <cellStyle name="Normal 2 3 2 18" xfId="5208" xr:uid="{00000000-0005-0000-0000-0000F5130000}"/>
    <cellStyle name="Normal 2 3 2 19" xfId="5209" xr:uid="{00000000-0005-0000-0000-0000F6130000}"/>
    <cellStyle name="Normal 2 3 2 2" xfId="28" xr:uid="{00000000-0005-0000-0000-0000F7130000}"/>
    <cellStyle name="Normal 2 3 2 2 2" xfId="5199" xr:uid="{00000000-0005-0000-0000-0000F8130000}"/>
    <cellStyle name="Normal 2 3 2 2 2 2" xfId="5210" xr:uid="{00000000-0005-0000-0000-0000F9130000}"/>
    <cellStyle name="Normal 2 3 2 20" xfId="5211" xr:uid="{00000000-0005-0000-0000-0000FA130000}"/>
    <cellStyle name="Normal 2 3 2 21" xfId="5212" xr:uid="{00000000-0005-0000-0000-0000FB130000}"/>
    <cellStyle name="Normal 2 3 2 22" xfId="5213" xr:uid="{00000000-0005-0000-0000-0000FC130000}"/>
    <cellStyle name="Normal 2 3 2 23" xfId="5214" xr:uid="{00000000-0005-0000-0000-0000FD130000}"/>
    <cellStyle name="Normal 2 3 2 24" xfId="5215" xr:uid="{00000000-0005-0000-0000-0000FE130000}"/>
    <cellStyle name="Normal 2 3 2 25" xfId="5216" xr:uid="{00000000-0005-0000-0000-0000FF130000}"/>
    <cellStyle name="Normal 2 3 2 3" xfId="5217" xr:uid="{00000000-0005-0000-0000-000000140000}"/>
    <cellStyle name="Normal 2 3 2 4" xfId="5218" xr:uid="{00000000-0005-0000-0000-000001140000}"/>
    <cellStyle name="Normal 2 3 2 5" xfId="5219" xr:uid="{00000000-0005-0000-0000-000002140000}"/>
    <cellStyle name="Normal 2 3 2 6" xfId="5220" xr:uid="{00000000-0005-0000-0000-000003140000}"/>
    <cellStyle name="Normal 2 3 2 7" xfId="5221" xr:uid="{00000000-0005-0000-0000-000004140000}"/>
    <cellStyle name="Normal 2 3 2 8" xfId="5222" xr:uid="{00000000-0005-0000-0000-000005140000}"/>
    <cellStyle name="Normal 2 3 2 9" xfId="5223" xr:uid="{00000000-0005-0000-0000-000006140000}"/>
    <cellStyle name="Normal 2 3 20" xfId="5224" xr:uid="{00000000-0005-0000-0000-000007140000}"/>
    <cellStyle name="Normal 2 3 21" xfId="5225" xr:uid="{00000000-0005-0000-0000-000008140000}"/>
    <cellStyle name="Normal 2 3 22" xfId="5226" xr:uid="{00000000-0005-0000-0000-000009140000}"/>
    <cellStyle name="Normal 2 3 23" xfId="5227" xr:uid="{00000000-0005-0000-0000-00000A140000}"/>
    <cellStyle name="Normal 2 3 24" xfId="5228" xr:uid="{00000000-0005-0000-0000-00000B140000}"/>
    <cellStyle name="Normal 2 3 25" xfId="5229" xr:uid="{00000000-0005-0000-0000-00000C140000}"/>
    <cellStyle name="Normal 2 3 26" xfId="5230" xr:uid="{00000000-0005-0000-0000-00000D140000}"/>
    <cellStyle name="Normal 2 3 27" xfId="5231" xr:uid="{00000000-0005-0000-0000-00000E140000}"/>
    <cellStyle name="Normal 2 3 28" xfId="5232" xr:uid="{00000000-0005-0000-0000-00000F140000}"/>
    <cellStyle name="Normal 2 3 29" xfId="5233" xr:uid="{00000000-0005-0000-0000-000010140000}"/>
    <cellStyle name="Normal 2 3 3" xfId="27" xr:uid="{00000000-0005-0000-0000-000011140000}"/>
    <cellStyle name="Normal 2 3 3 2" xfId="74" xr:uid="{00000000-0005-0000-0000-000012140000}"/>
    <cellStyle name="Normal 2 3 3 2 2" xfId="5234" xr:uid="{00000000-0005-0000-0000-000013140000}"/>
    <cellStyle name="Normal 2 3 3 3" xfId="5235" xr:uid="{00000000-0005-0000-0000-000014140000}"/>
    <cellStyle name="Normal 2 3 3 4" xfId="7549" xr:uid="{00000000-0005-0000-0000-000015140000}"/>
    <cellStyle name="Normal 2 3 30" xfId="5236" xr:uid="{00000000-0005-0000-0000-000016140000}"/>
    <cellStyle name="Normal 2 3 31" xfId="5237" xr:uid="{00000000-0005-0000-0000-000017140000}"/>
    <cellStyle name="Normal 2 3 32" xfId="5238" xr:uid="{00000000-0005-0000-0000-000018140000}"/>
    <cellStyle name="Normal 2 3 33" xfId="5239" xr:uid="{00000000-0005-0000-0000-000019140000}"/>
    <cellStyle name="Normal 2 3 34" xfId="7545" xr:uid="{00000000-0005-0000-0000-00001A140000}"/>
    <cellStyle name="Normal 2 3 35" xfId="7553" xr:uid="{00000000-0005-0000-0000-00001B140000}"/>
    <cellStyle name="Normal 2 3 4" xfId="121" xr:uid="{00000000-0005-0000-0000-00001C140000}"/>
    <cellStyle name="Normal 2 3 4 2" xfId="5240" xr:uid="{00000000-0005-0000-0000-00001D140000}"/>
    <cellStyle name="Normal 2 3 4 3" xfId="5241" xr:uid="{00000000-0005-0000-0000-00001E140000}"/>
    <cellStyle name="Normal 2 3 5" xfId="169" xr:uid="{00000000-0005-0000-0000-00001F140000}"/>
    <cellStyle name="Normal 2 3 5 2" xfId="5242" xr:uid="{00000000-0005-0000-0000-000020140000}"/>
    <cellStyle name="Normal 2 3 5 3" xfId="5243" xr:uid="{00000000-0005-0000-0000-000021140000}"/>
    <cellStyle name="Normal 2 3 6" xfId="217" xr:uid="{00000000-0005-0000-0000-000022140000}"/>
    <cellStyle name="Normal 2 3 6 2" xfId="5244" xr:uid="{00000000-0005-0000-0000-000023140000}"/>
    <cellStyle name="Normal 2 3 6 3" xfId="5245" xr:uid="{00000000-0005-0000-0000-000024140000}"/>
    <cellStyle name="Normal 2 3 7" xfId="265" xr:uid="{00000000-0005-0000-0000-000025140000}"/>
    <cellStyle name="Normal 2 3 7 2" xfId="5246" xr:uid="{00000000-0005-0000-0000-000026140000}"/>
    <cellStyle name="Normal 2 3 7 3" xfId="5247" xr:uid="{00000000-0005-0000-0000-000027140000}"/>
    <cellStyle name="Normal 2 3 8" xfId="313" xr:uid="{00000000-0005-0000-0000-000028140000}"/>
    <cellStyle name="Normal 2 3 8 2" xfId="5248" xr:uid="{00000000-0005-0000-0000-000029140000}"/>
    <cellStyle name="Normal 2 3 8 3" xfId="5249" xr:uid="{00000000-0005-0000-0000-00002A140000}"/>
    <cellStyle name="Normal 2 3 9" xfId="361" xr:uid="{00000000-0005-0000-0000-00002B140000}"/>
    <cellStyle name="Normal 2 3 9 2" xfId="5250" xr:uid="{00000000-0005-0000-0000-00002C140000}"/>
    <cellStyle name="Normal 2 3 9 3" xfId="5251" xr:uid="{00000000-0005-0000-0000-00002D140000}"/>
    <cellStyle name="Normal 2 30" xfId="5252" xr:uid="{00000000-0005-0000-0000-00002E140000}"/>
    <cellStyle name="Normal 2 30 10" xfId="5253" xr:uid="{00000000-0005-0000-0000-00002F140000}"/>
    <cellStyle name="Normal 2 30 11" xfId="5254" xr:uid="{00000000-0005-0000-0000-000030140000}"/>
    <cellStyle name="Normal 2 30 12" xfId="5255" xr:uid="{00000000-0005-0000-0000-000031140000}"/>
    <cellStyle name="Normal 2 30 2" xfId="5256" xr:uid="{00000000-0005-0000-0000-000032140000}"/>
    <cellStyle name="Normal 2 30 3" xfId="5257" xr:uid="{00000000-0005-0000-0000-000033140000}"/>
    <cellStyle name="Normal 2 30 4" xfId="5258" xr:uid="{00000000-0005-0000-0000-000034140000}"/>
    <cellStyle name="Normal 2 30 5" xfId="5259" xr:uid="{00000000-0005-0000-0000-000035140000}"/>
    <cellStyle name="Normal 2 30 6" xfId="5260" xr:uid="{00000000-0005-0000-0000-000036140000}"/>
    <cellStyle name="Normal 2 30 7" xfId="5261" xr:uid="{00000000-0005-0000-0000-000037140000}"/>
    <cellStyle name="Normal 2 30 8" xfId="5262" xr:uid="{00000000-0005-0000-0000-000038140000}"/>
    <cellStyle name="Normal 2 30 9" xfId="5263" xr:uid="{00000000-0005-0000-0000-000039140000}"/>
    <cellStyle name="Normal 2 31" xfId="5264" xr:uid="{00000000-0005-0000-0000-00003A140000}"/>
    <cellStyle name="Normal 2 31 10" xfId="5265" xr:uid="{00000000-0005-0000-0000-00003B140000}"/>
    <cellStyle name="Normal 2 31 11" xfId="5266" xr:uid="{00000000-0005-0000-0000-00003C140000}"/>
    <cellStyle name="Normal 2 31 12" xfId="5267" xr:uid="{00000000-0005-0000-0000-00003D140000}"/>
    <cellStyle name="Normal 2 31 2" xfId="5268" xr:uid="{00000000-0005-0000-0000-00003E140000}"/>
    <cellStyle name="Normal 2 31 3" xfId="5269" xr:uid="{00000000-0005-0000-0000-00003F140000}"/>
    <cellStyle name="Normal 2 31 4" xfId="5270" xr:uid="{00000000-0005-0000-0000-000040140000}"/>
    <cellStyle name="Normal 2 31 5" xfId="5271" xr:uid="{00000000-0005-0000-0000-000041140000}"/>
    <cellStyle name="Normal 2 31 6" xfId="5272" xr:uid="{00000000-0005-0000-0000-000042140000}"/>
    <cellStyle name="Normal 2 31 7" xfId="5273" xr:uid="{00000000-0005-0000-0000-000043140000}"/>
    <cellStyle name="Normal 2 31 8" xfId="5274" xr:uid="{00000000-0005-0000-0000-000044140000}"/>
    <cellStyle name="Normal 2 31 9" xfId="5275" xr:uid="{00000000-0005-0000-0000-000045140000}"/>
    <cellStyle name="Normal 2 32" xfId="5276" xr:uid="{00000000-0005-0000-0000-000046140000}"/>
    <cellStyle name="Normal 2 32 10" xfId="5277" xr:uid="{00000000-0005-0000-0000-000047140000}"/>
    <cellStyle name="Normal 2 32 11" xfId="5278" xr:uid="{00000000-0005-0000-0000-000048140000}"/>
    <cellStyle name="Normal 2 32 12" xfId="5279" xr:uid="{00000000-0005-0000-0000-000049140000}"/>
    <cellStyle name="Normal 2 32 2" xfId="5280" xr:uid="{00000000-0005-0000-0000-00004A140000}"/>
    <cellStyle name="Normal 2 32 3" xfId="5281" xr:uid="{00000000-0005-0000-0000-00004B140000}"/>
    <cellStyle name="Normal 2 32 4" xfId="5282" xr:uid="{00000000-0005-0000-0000-00004C140000}"/>
    <cellStyle name="Normal 2 32 5" xfId="5283" xr:uid="{00000000-0005-0000-0000-00004D140000}"/>
    <cellStyle name="Normal 2 32 6" xfId="5284" xr:uid="{00000000-0005-0000-0000-00004E140000}"/>
    <cellStyle name="Normal 2 32 7" xfId="5285" xr:uid="{00000000-0005-0000-0000-00004F140000}"/>
    <cellStyle name="Normal 2 32 8" xfId="5286" xr:uid="{00000000-0005-0000-0000-000050140000}"/>
    <cellStyle name="Normal 2 32 9" xfId="5287" xr:uid="{00000000-0005-0000-0000-000051140000}"/>
    <cellStyle name="Normal 2 33" xfId="5288" xr:uid="{00000000-0005-0000-0000-000052140000}"/>
    <cellStyle name="Normal 2 33 10" xfId="5289" xr:uid="{00000000-0005-0000-0000-000053140000}"/>
    <cellStyle name="Normal 2 33 11" xfId="5290" xr:uid="{00000000-0005-0000-0000-000054140000}"/>
    <cellStyle name="Normal 2 33 12" xfId="5291" xr:uid="{00000000-0005-0000-0000-000055140000}"/>
    <cellStyle name="Normal 2 33 2" xfId="5292" xr:uid="{00000000-0005-0000-0000-000056140000}"/>
    <cellStyle name="Normal 2 33 3" xfId="5293" xr:uid="{00000000-0005-0000-0000-000057140000}"/>
    <cellStyle name="Normal 2 33 4" xfId="5294" xr:uid="{00000000-0005-0000-0000-000058140000}"/>
    <cellStyle name="Normal 2 33 5" xfId="5295" xr:uid="{00000000-0005-0000-0000-000059140000}"/>
    <cellStyle name="Normal 2 33 6" xfId="5296" xr:uid="{00000000-0005-0000-0000-00005A140000}"/>
    <cellStyle name="Normal 2 33 7" xfId="5297" xr:uid="{00000000-0005-0000-0000-00005B140000}"/>
    <cellStyle name="Normal 2 33 8" xfId="5298" xr:uid="{00000000-0005-0000-0000-00005C140000}"/>
    <cellStyle name="Normal 2 33 9" xfId="5299" xr:uid="{00000000-0005-0000-0000-00005D140000}"/>
    <cellStyle name="Normal 2 34" xfId="5300" xr:uid="{00000000-0005-0000-0000-00005E140000}"/>
    <cellStyle name="Normal 2 34 10" xfId="5301" xr:uid="{00000000-0005-0000-0000-00005F140000}"/>
    <cellStyle name="Normal 2 34 11" xfId="5302" xr:uid="{00000000-0005-0000-0000-000060140000}"/>
    <cellStyle name="Normal 2 34 12" xfId="5303" xr:uid="{00000000-0005-0000-0000-000061140000}"/>
    <cellStyle name="Normal 2 34 2" xfId="5304" xr:uid="{00000000-0005-0000-0000-000062140000}"/>
    <cellStyle name="Normal 2 34 3" xfId="5305" xr:uid="{00000000-0005-0000-0000-000063140000}"/>
    <cellStyle name="Normal 2 34 4" xfId="5306" xr:uid="{00000000-0005-0000-0000-000064140000}"/>
    <cellStyle name="Normal 2 34 5" xfId="5307" xr:uid="{00000000-0005-0000-0000-000065140000}"/>
    <cellStyle name="Normal 2 34 6" xfId="5308" xr:uid="{00000000-0005-0000-0000-000066140000}"/>
    <cellStyle name="Normal 2 34 7" xfId="5309" xr:uid="{00000000-0005-0000-0000-000067140000}"/>
    <cellStyle name="Normal 2 34 8" xfId="5310" xr:uid="{00000000-0005-0000-0000-000068140000}"/>
    <cellStyle name="Normal 2 34 9" xfId="5311" xr:uid="{00000000-0005-0000-0000-000069140000}"/>
    <cellStyle name="Normal 2 35" xfId="5312" xr:uid="{00000000-0005-0000-0000-00006A140000}"/>
    <cellStyle name="Normal 2 35 10" xfId="5313" xr:uid="{00000000-0005-0000-0000-00006B140000}"/>
    <cellStyle name="Normal 2 35 11" xfId="5314" xr:uid="{00000000-0005-0000-0000-00006C140000}"/>
    <cellStyle name="Normal 2 35 12" xfId="5315" xr:uid="{00000000-0005-0000-0000-00006D140000}"/>
    <cellStyle name="Normal 2 35 2" xfId="5316" xr:uid="{00000000-0005-0000-0000-00006E140000}"/>
    <cellStyle name="Normal 2 35 3" xfId="5317" xr:uid="{00000000-0005-0000-0000-00006F140000}"/>
    <cellStyle name="Normal 2 35 4" xfId="5318" xr:uid="{00000000-0005-0000-0000-000070140000}"/>
    <cellStyle name="Normal 2 35 5" xfId="5319" xr:uid="{00000000-0005-0000-0000-000071140000}"/>
    <cellStyle name="Normal 2 35 6" xfId="5320" xr:uid="{00000000-0005-0000-0000-000072140000}"/>
    <cellStyle name="Normal 2 35 7" xfId="5321" xr:uid="{00000000-0005-0000-0000-000073140000}"/>
    <cellStyle name="Normal 2 35 8" xfId="5322" xr:uid="{00000000-0005-0000-0000-000074140000}"/>
    <cellStyle name="Normal 2 35 9" xfId="5323" xr:uid="{00000000-0005-0000-0000-000075140000}"/>
    <cellStyle name="Normal 2 36" xfId="5324" xr:uid="{00000000-0005-0000-0000-000076140000}"/>
    <cellStyle name="Normal 2 36 10" xfId="5325" xr:uid="{00000000-0005-0000-0000-000077140000}"/>
    <cellStyle name="Normal 2 36 11" xfId="5326" xr:uid="{00000000-0005-0000-0000-000078140000}"/>
    <cellStyle name="Normal 2 36 12" xfId="5327" xr:uid="{00000000-0005-0000-0000-000079140000}"/>
    <cellStyle name="Normal 2 36 2" xfId="5328" xr:uid="{00000000-0005-0000-0000-00007A140000}"/>
    <cellStyle name="Normal 2 36 3" xfId="5329" xr:uid="{00000000-0005-0000-0000-00007B140000}"/>
    <cellStyle name="Normal 2 36 4" xfId="5330" xr:uid="{00000000-0005-0000-0000-00007C140000}"/>
    <cellStyle name="Normal 2 36 5" xfId="5331" xr:uid="{00000000-0005-0000-0000-00007D140000}"/>
    <cellStyle name="Normal 2 36 6" xfId="5332" xr:uid="{00000000-0005-0000-0000-00007E140000}"/>
    <cellStyle name="Normal 2 36 7" xfId="5333" xr:uid="{00000000-0005-0000-0000-00007F140000}"/>
    <cellStyle name="Normal 2 36 8" xfId="5334" xr:uid="{00000000-0005-0000-0000-000080140000}"/>
    <cellStyle name="Normal 2 36 9" xfId="5335" xr:uid="{00000000-0005-0000-0000-000081140000}"/>
    <cellStyle name="Normal 2 37" xfId="5336" xr:uid="{00000000-0005-0000-0000-000082140000}"/>
    <cellStyle name="Normal 2 37 10" xfId="5337" xr:uid="{00000000-0005-0000-0000-000083140000}"/>
    <cellStyle name="Normal 2 37 11" xfId="5338" xr:uid="{00000000-0005-0000-0000-000084140000}"/>
    <cellStyle name="Normal 2 37 12" xfId="5339" xr:uid="{00000000-0005-0000-0000-000085140000}"/>
    <cellStyle name="Normal 2 37 2" xfId="5340" xr:uid="{00000000-0005-0000-0000-000086140000}"/>
    <cellStyle name="Normal 2 37 3" xfId="5341" xr:uid="{00000000-0005-0000-0000-000087140000}"/>
    <cellStyle name="Normal 2 37 4" xfId="5342" xr:uid="{00000000-0005-0000-0000-000088140000}"/>
    <cellStyle name="Normal 2 37 5" xfId="5343" xr:uid="{00000000-0005-0000-0000-000089140000}"/>
    <cellStyle name="Normal 2 37 6" xfId="5344" xr:uid="{00000000-0005-0000-0000-00008A140000}"/>
    <cellStyle name="Normal 2 37 7" xfId="5345" xr:uid="{00000000-0005-0000-0000-00008B140000}"/>
    <cellStyle name="Normal 2 37 8" xfId="5346" xr:uid="{00000000-0005-0000-0000-00008C140000}"/>
    <cellStyle name="Normal 2 37 9" xfId="5347" xr:uid="{00000000-0005-0000-0000-00008D140000}"/>
    <cellStyle name="Normal 2 38" xfId="5348" xr:uid="{00000000-0005-0000-0000-00008E140000}"/>
    <cellStyle name="Normal 2 38 10" xfId="5349" xr:uid="{00000000-0005-0000-0000-00008F140000}"/>
    <cellStyle name="Normal 2 38 11" xfId="5350" xr:uid="{00000000-0005-0000-0000-000090140000}"/>
    <cellStyle name="Normal 2 38 12" xfId="5351" xr:uid="{00000000-0005-0000-0000-000091140000}"/>
    <cellStyle name="Normal 2 38 2" xfId="5352" xr:uid="{00000000-0005-0000-0000-000092140000}"/>
    <cellStyle name="Normal 2 38 3" xfId="5353" xr:uid="{00000000-0005-0000-0000-000093140000}"/>
    <cellStyle name="Normal 2 38 4" xfId="5354" xr:uid="{00000000-0005-0000-0000-000094140000}"/>
    <cellStyle name="Normal 2 38 5" xfId="5355" xr:uid="{00000000-0005-0000-0000-000095140000}"/>
    <cellStyle name="Normal 2 38 6" xfId="5356" xr:uid="{00000000-0005-0000-0000-000096140000}"/>
    <cellStyle name="Normal 2 38 7" xfId="5357" xr:uid="{00000000-0005-0000-0000-000097140000}"/>
    <cellStyle name="Normal 2 38 8" xfId="5358" xr:uid="{00000000-0005-0000-0000-000098140000}"/>
    <cellStyle name="Normal 2 38 9" xfId="5359" xr:uid="{00000000-0005-0000-0000-000099140000}"/>
    <cellStyle name="Normal 2 39" xfId="5360" xr:uid="{00000000-0005-0000-0000-00009A140000}"/>
    <cellStyle name="Normal 2 39 10" xfId="5361" xr:uid="{00000000-0005-0000-0000-00009B140000}"/>
    <cellStyle name="Normal 2 39 11" xfId="5362" xr:uid="{00000000-0005-0000-0000-00009C140000}"/>
    <cellStyle name="Normal 2 39 12" xfId="5363" xr:uid="{00000000-0005-0000-0000-00009D140000}"/>
    <cellStyle name="Normal 2 39 2" xfId="5364" xr:uid="{00000000-0005-0000-0000-00009E140000}"/>
    <cellStyle name="Normal 2 39 3" xfId="5365" xr:uid="{00000000-0005-0000-0000-00009F140000}"/>
    <cellStyle name="Normal 2 39 4" xfId="5366" xr:uid="{00000000-0005-0000-0000-0000A0140000}"/>
    <cellStyle name="Normal 2 39 5" xfId="5367" xr:uid="{00000000-0005-0000-0000-0000A1140000}"/>
    <cellStyle name="Normal 2 39 6" xfId="5368" xr:uid="{00000000-0005-0000-0000-0000A2140000}"/>
    <cellStyle name="Normal 2 39 7" xfId="5369" xr:uid="{00000000-0005-0000-0000-0000A3140000}"/>
    <cellStyle name="Normal 2 39 8" xfId="5370" xr:uid="{00000000-0005-0000-0000-0000A4140000}"/>
    <cellStyle name="Normal 2 39 9" xfId="5371" xr:uid="{00000000-0005-0000-0000-0000A5140000}"/>
    <cellStyle name="Normal 2 4" xfId="16" xr:uid="{00000000-0005-0000-0000-0000A6140000}"/>
    <cellStyle name="Normal 2 4 10" xfId="5373" xr:uid="{00000000-0005-0000-0000-0000A7140000}"/>
    <cellStyle name="Normal 2 4 11" xfId="5374" xr:uid="{00000000-0005-0000-0000-0000A8140000}"/>
    <cellStyle name="Normal 2 4 12" xfId="5375" xr:uid="{00000000-0005-0000-0000-0000A9140000}"/>
    <cellStyle name="Normal 2 4 13" xfId="5376" xr:uid="{00000000-0005-0000-0000-0000AA140000}"/>
    <cellStyle name="Normal 2 4 14" xfId="5377" xr:uid="{00000000-0005-0000-0000-0000AB140000}"/>
    <cellStyle name="Normal 2 4 15" xfId="5378" xr:uid="{00000000-0005-0000-0000-0000AC140000}"/>
    <cellStyle name="Normal 2 4 16" xfId="5379" xr:uid="{00000000-0005-0000-0000-0000AD140000}"/>
    <cellStyle name="Normal 2 4 17" xfId="5380" xr:uid="{00000000-0005-0000-0000-0000AE140000}"/>
    <cellStyle name="Normal 2 4 18" xfId="5381" xr:uid="{00000000-0005-0000-0000-0000AF140000}"/>
    <cellStyle name="Normal 2 4 19" xfId="5382" xr:uid="{00000000-0005-0000-0000-0000B0140000}"/>
    <cellStyle name="Normal 2 4 2" xfId="30" xr:uid="{00000000-0005-0000-0000-0000B1140000}"/>
    <cellStyle name="Normal 2 4 2 2" xfId="5372" xr:uid="{00000000-0005-0000-0000-0000B2140000}"/>
    <cellStyle name="Normal 2 4 2 2 2" xfId="5383" xr:uid="{00000000-0005-0000-0000-0000B3140000}"/>
    <cellStyle name="Normal 2 4 2 3" xfId="5384" xr:uid="{00000000-0005-0000-0000-0000B4140000}"/>
    <cellStyle name="Normal 2 4 20" xfId="5385" xr:uid="{00000000-0005-0000-0000-0000B5140000}"/>
    <cellStyle name="Normal 2 4 21" xfId="5386" xr:uid="{00000000-0005-0000-0000-0000B6140000}"/>
    <cellStyle name="Normal 2 4 22" xfId="5387" xr:uid="{00000000-0005-0000-0000-0000B7140000}"/>
    <cellStyle name="Normal 2 4 23" xfId="5388" xr:uid="{00000000-0005-0000-0000-0000B8140000}"/>
    <cellStyle name="Normal 2 4 24" xfId="5389" xr:uid="{00000000-0005-0000-0000-0000B9140000}"/>
    <cellStyle name="Normal 2 4 25" xfId="5390" xr:uid="{00000000-0005-0000-0000-0000BA140000}"/>
    <cellStyle name="Normal 2 4 26" xfId="5391" xr:uid="{00000000-0005-0000-0000-0000BB140000}"/>
    <cellStyle name="Normal 2 4 27" xfId="5392" xr:uid="{00000000-0005-0000-0000-0000BC140000}"/>
    <cellStyle name="Normal 2 4 28" xfId="5393" xr:uid="{00000000-0005-0000-0000-0000BD140000}"/>
    <cellStyle name="Normal 2 4 29" xfId="5394" xr:uid="{00000000-0005-0000-0000-0000BE140000}"/>
    <cellStyle name="Normal 2 4 3" xfId="5395" xr:uid="{00000000-0005-0000-0000-0000BF140000}"/>
    <cellStyle name="Normal 2 4 3 2" xfId="5396" xr:uid="{00000000-0005-0000-0000-0000C0140000}"/>
    <cellStyle name="Normal 2 4 3 3" xfId="5397" xr:uid="{00000000-0005-0000-0000-0000C1140000}"/>
    <cellStyle name="Normal 2 4 30" xfId="5398" xr:uid="{00000000-0005-0000-0000-0000C2140000}"/>
    <cellStyle name="Normal 2 4 31" xfId="5399" xr:uid="{00000000-0005-0000-0000-0000C3140000}"/>
    <cellStyle name="Normal 2 4 32" xfId="5400" xr:uid="{00000000-0005-0000-0000-0000C4140000}"/>
    <cellStyle name="Normal 2 4 33" xfId="5401" xr:uid="{00000000-0005-0000-0000-0000C5140000}"/>
    <cellStyle name="Normal 2 4 34" xfId="7542" xr:uid="{00000000-0005-0000-0000-0000C6140000}"/>
    <cellStyle name="Normal 2 4 4" xfId="5402" xr:uid="{00000000-0005-0000-0000-0000C7140000}"/>
    <cellStyle name="Normal 2 4 4 2" xfId="5403" xr:uid="{00000000-0005-0000-0000-0000C8140000}"/>
    <cellStyle name="Normal 2 4 4 3" xfId="5404" xr:uid="{00000000-0005-0000-0000-0000C9140000}"/>
    <cellStyle name="Normal 2 4 5" xfId="5405" xr:uid="{00000000-0005-0000-0000-0000CA140000}"/>
    <cellStyle name="Normal 2 4 5 2" xfId="5406" xr:uid="{00000000-0005-0000-0000-0000CB140000}"/>
    <cellStyle name="Normal 2 4 5 3" xfId="5407" xr:uid="{00000000-0005-0000-0000-0000CC140000}"/>
    <cellStyle name="Normal 2 4 6" xfId="5408" xr:uid="{00000000-0005-0000-0000-0000CD140000}"/>
    <cellStyle name="Normal 2 4 6 2" xfId="5409" xr:uid="{00000000-0005-0000-0000-0000CE140000}"/>
    <cellStyle name="Normal 2 4 6 3" xfId="5410" xr:uid="{00000000-0005-0000-0000-0000CF140000}"/>
    <cellStyle name="Normal 2 4 7" xfId="5411" xr:uid="{00000000-0005-0000-0000-0000D0140000}"/>
    <cellStyle name="Normal 2 4 7 2" xfId="5412" xr:uid="{00000000-0005-0000-0000-0000D1140000}"/>
    <cellStyle name="Normal 2 4 7 3" xfId="5413" xr:uid="{00000000-0005-0000-0000-0000D2140000}"/>
    <cellStyle name="Normal 2 4 8" xfId="5414" xr:uid="{00000000-0005-0000-0000-0000D3140000}"/>
    <cellStyle name="Normal 2 4 8 2" xfId="5415" xr:uid="{00000000-0005-0000-0000-0000D4140000}"/>
    <cellStyle name="Normal 2 4 8 3" xfId="5416" xr:uid="{00000000-0005-0000-0000-0000D5140000}"/>
    <cellStyle name="Normal 2 4 9" xfId="5417" xr:uid="{00000000-0005-0000-0000-0000D6140000}"/>
    <cellStyle name="Normal 2 4 9 2" xfId="5418" xr:uid="{00000000-0005-0000-0000-0000D7140000}"/>
    <cellStyle name="Normal 2 4 9 3" xfId="5419" xr:uid="{00000000-0005-0000-0000-0000D8140000}"/>
    <cellStyle name="Normal 2 40" xfId="5420" xr:uid="{00000000-0005-0000-0000-0000D9140000}"/>
    <cellStyle name="Normal 2 40 10" xfId="5421" xr:uid="{00000000-0005-0000-0000-0000DA140000}"/>
    <cellStyle name="Normal 2 40 11" xfId="5422" xr:uid="{00000000-0005-0000-0000-0000DB140000}"/>
    <cellStyle name="Normal 2 40 12" xfId="5423" xr:uid="{00000000-0005-0000-0000-0000DC140000}"/>
    <cellStyle name="Normal 2 40 2" xfId="5424" xr:uid="{00000000-0005-0000-0000-0000DD140000}"/>
    <cellStyle name="Normal 2 40 3" xfId="5425" xr:uid="{00000000-0005-0000-0000-0000DE140000}"/>
    <cellStyle name="Normal 2 40 4" xfId="5426" xr:uid="{00000000-0005-0000-0000-0000DF140000}"/>
    <cellStyle name="Normal 2 40 5" xfId="5427" xr:uid="{00000000-0005-0000-0000-0000E0140000}"/>
    <cellStyle name="Normal 2 40 6" xfId="5428" xr:uid="{00000000-0005-0000-0000-0000E1140000}"/>
    <cellStyle name="Normal 2 40 7" xfId="5429" xr:uid="{00000000-0005-0000-0000-0000E2140000}"/>
    <cellStyle name="Normal 2 40 8" xfId="5430" xr:uid="{00000000-0005-0000-0000-0000E3140000}"/>
    <cellStyle name="Normal 2 40 9" xfId="5431" xr:uid="{00000000-0005-0000-0000-0000E4140000}"/>
    <cellStyle name="Normal 2 41" xfId="5432" xr:uid="{00000000-0005-0000-0000-0000E5140000}"/>
    <cellStyle name="Normal 2 41 10" xfId="5433" xr:uid="{00000000-0005-0000-0000-0000E6140000}"/>
    <cellStyle name="Normal 2 41 11" xfId="5434" xr:uid="{00000000-0005-0000-0000-0000E7140000}"/>
    <cellStyle name="Normal 2 41 12" xfId="5435" xr:uid="{00000000-0005-0000-0000-0000E8140000}"/>
    <cellStyle name="Normal 2 41 2" xfId="5436" xr:uid="{00000000-0005-0000-0000-0000E9140000}"/>
    <cellStyle name="Normal 2 41 3" xfId="5437" xr:uid="{00000000-0005-0000-0000-0000EA140000}"/>
    <cellStyle name="Normal 2 41 4" xfId="5438" xr:uid="{00000000-0005-0000-0000-0000EB140000}"/>
    <cellStyle name="Normal 2 41 5" xfId="5439" xr:uid="{00000000-0005-0000-0000-0000EC140000}"/>
    <cellStyle name="Normal 2 41 6" xfId="5440" xr:uid="{00000000-0005-0000-0000-0000ED140000}"/>
    <cellStyle name="Normal 2 41 7" xfId="5441" xr:uid="{00000000-0005-0000-0000-0000EE140000}"/>
    <cellStyle name="Normal 2 41 8" xfId="5442" xr:uid="{00000000-0005-0000-0000-0000EF140000}"/>
    <cellStyle name="Normal 2 41 9" xfId="5443" xr:uid="{00000000-0005-0000-0000-0000F0140000}"/>
    <cellStyle name="Normal 2 42" xfId="5444" xr:uid="{00000000-0005-0000-0000-0000F1140000}"/>
    <cellStyle name="Normal 2 42 10" xfId="5445" xr:uid="{00000000-0005-0000-0000-0000F2140000}"/>
    <cellStyle name="Normal 2 42 11" xfId="5446" xr:uid="{00000000-0005-0000-0000-0000F3140000}"/>
    <cellStyle name="Normal 2 42 12" xfId="5447" xr:uid="{00000000-0005-0000-0000-0000F4140000}"/>
    <cellStyle name="Normal 2 42 2" xfId="5448" xr:uid="{00000000-0005-0000-0000-0000F5140000}"/>
    <cellStyle name="Normal 2 42 3" xfId="5449" xr:uid="{00000000-0005-0000-0000-0000F6140000}"/>
    <cellStyle name="Normal 2 42 4" xfId="5450" xr:uid="{00000000-0005-0000-0000-0000F7140000}"/>
    <cellStyle name="Normal 2 42 5" xfId="5451" xr:uid="{00000000-0005-0000-0000-0000F8140000}"/>
    <cellStyle name="Normal 2 42 6" xfId="5452" xr:uid="{00000000-0005-0000-0000-0000F9140000}"/>
    <cellStyle name="Normal 2 42 7" xfId="5453" xr:uid="{00000000-0005-0000-0000-0000FA140000}"/>
    <cellStyle name="Normal 2 42 8" xfId="5454" xr:uid="{00000000-0005-0000-0000-0000FB140000}"/>
    <cellStyle name="Normal 2 42 9" xfId="5455" xr:uid="{00000000-0005-0000-0000-0000FC140000}"/>
    <cellStyle name="Normal 2 43" xfId="5456" xr:uid="{00000000-0005-0000-0000-0000FD140000}"/>
    <cellStyle name="Normal 2 43 10" xfId="5457" xr:uid="{00000000-0005-0000-0000-0000FE140000}"/>
    <cellStyle name="Normal 2 43 11" xfId="5458" xr:uid="{00000000-0005-0000-0000-0000FF140000}"/>
    <cellStyle name="Normal 2 43 12" xfId="5459" xr:uid="{00000000-0005-0000-0000-000000150000}"/>
    <cellStyle name="Normal 2 43 2" xfId="5460" xr:uid="{00000000-0005-0000-0000-000001150000}"/>
    <cellStyle name="Normal 2 43 3" xfId="5461" xr:uid="{00000000-0005-0000-0000-000002150000}"/>
    <cellStyle name="Normal 2 43 4" xfId="5462" xr:uid="{00000000-0005-0000-0000-000003150000}"/>
    <cellStyle name="Normal 2 43 5" xfId="5463" xr:uid="{00000000-0005-0000-0000-000004150000}"/>
    <cellStyle name="Normal 2 43 6" xfId="5464" xr:uid="{00000000-0005-0000-0000-000005150000}"/>
    <cellStyle name="Normal 2 43 7" xfId="5465" xr:uid="{00000000-0005-0000-0000-000006150000}"/>
    <cellStyle name="Normal 2 43 8" xfId="5466" xr:uid="{00000000-0005-0000-0000-000007150000}"/>
    <cellStyle name="Normal 2 43 9" xfId="5467" xr:uid="{00000000-0005-0000-0000-000008150000}"/>
    <cellStyle name="Normal 2 44" xfId="5468" xr:uid="{00000000-0005-0000-0000-000009150000}"/>
    <cellStyle name="Normal 2 44 10" xfId="5469" xr:uid="{00000000-0005-0000-0000-00000A150000}"/>
    <cellStyle name="Normal 2 44 11" xfId="5470" xr:uid="{00000000-0005-0000-0000-00000B150000}"/>
    <cellStyle name="Normal 2 44 12" xfId="5471" xr:uid="{00000000-0005-0000-0000-00000C150000}"/>
    <cellStyle name="Normal 2 44 2" xfId="5472" xr:uid="{00000000-0005-0000-0000-00000D150000}"/>
    <cellStyle name="Normal 2 44 3" xfId="5473" xr:uid="{00000000-0005-0000-0000-00000E150000}"/>
    <cellStyle name="Normal 2 44 4" xfId="5474" xr:uid="{00000000-0005-0000-0000-00000F150000}"/>
    <cellStyle name="Normal 2 44 5" xfId="5475" xr:uid="{00000000-0005-0000-0000-000010150000}"/>
    <cellStyle name="Normal 2 44 6" xfId="5476" xr:uid="{00000000-0005-0000-0000-000011150000}"/>
    <cellStyle name="Normal 2 44 7" xfId="5477" xr:uid="{00000000-0005-0000-0000-000012150000}"/>
    <cellStyle name="Normal 2 44 8" xfId="5478" xr:uid="{00000000-0005-0000-0000-000013150000}"/>
    <cellStyle name="Normal 2 44 9" xfId="5479" xr:uid="{00000000-0005-0000-0000-000014150000}"/>
    <cellStyle name="Normal 2 45" xfId="5480" xr:uid="{00000000-0005-0000-0000-000015150000}"/>
    <cellStyle name="Normal 2 45 10" xfId="5481" xr:uid="{00000000-0005-0000-0000-000016150000}"/>
    <cellStyle name="Normal 2 45 11" xfId="5482" xr:uid="{00000000-0005-0000-0000-000017150000}"/>
    <cellStyle name="Normal 2 45 12" xfId="5483" xr:uid="{00000000-0005-0000-0000-000018150000}"/>
    <cellStyle name="Normal 2 45 2" xfId="5484" xr:uid="{00000000-0005-0000-0000-000019150000}"/>
    <cellStyle name="Normal 2 45 3" xfId="5485" xr:uid="{00000000-0005-0000-0000-00001A150000}"/>
    <cellStyle name="Normal 2 45 4" xfId="5486" xr:uid="{00000000-0005-0000-0000-00001B150000}"/>
    <cellStyle name="Normal 2 45 5" xfId="5487" xr:uid="{00000000-0005-0000-0000-00001C150000}"/>
    <cellStyle name="Normal 2 45 6" xfId="5488" xr:uid="{00000000-0005-0000-0000-00001D150000}"/>
    <cellStyle name="Normal 2 45 7" xfId="5489" xr:uid="{00000000-0005-0000-0000-00001E150000}"/>
    <cellStyle name="Normal 2 45 8" xfId="5490" xr:uid="{00000000-0005-0000-0000-00001F150000}"/>
    <cellStyle name="Normal 2 45 9" xfId="5491" xr:uid="{00000000-0005-0000-0000-000020150000}"/>
    <cellStyle name="Normal 2 46" xfId="5492" xr:uid="{00000000-0005-0000-0000-000021150000}"/>
    <cellStyle name="Normal 2 46 10" xfId="5493" xr:uid="{00000000-0005-0000-0000-000022150000}"/>
    <cellStyle name="Normal 2 46 11" xfId="5494" xr:uid="{00000000-0005-0000-0000-000023150000}"/>
    <cellStyle name="Normal 2 46 12" xfId="5495" xr:uid="{00000000-0005-0000-0000-000024150000}"/>
    <cellStyle name="Normal 2 46 2" xfId="5496" xr:uid="{00000000-0005-0000-0000-000025150000}"/>
    <cellStyle name="Normal 2 46 3" xfId="5497" xr:uid="{00000000-0005-0000-0000-000026150000}"/>
    <cellStyle name="Normal 2 46 4" xfId="5498" xr:uid="{00000000-0005-0000-0000-000027150000}"/>
    <cellStyle name="Normal 2 46 5" xfId="5499" xr:uid="{00000000-0005-0000-0000-000028150000}"/>
    <cellStyle name="Normal 2 46 6" xfId="5500" xr:uid="{00000000-0005-0000-0000-000029150000}"/>
    <cellStyle name="Normal 2 46 7" xfId="5501" xr:uid="{00000000-0005-0000-0000-00002A150000}"/>
    <cellStyle name="Normal 2 46 8" xfId="5502" xr:uid="{00000000-0005-0000-0000-00002B150000}"/>
    <cellStyle name="Normal 2 46 9" xfId="5503" xr:uid="{00000000-0005-0000-0000-00002C150000}"/>
    <cellStyle name="Normal 2 47" xfId="5504" xr:uid="{00000000-0005-0000-0000-00002D150000}"/>
    <cellStyle name="Normal 2 47 10" xfId="5505" xr:uid="{00000000-0005-0000-0000-00002E150000}"/>
    <cellStyle name="Normal 2 47 11" xfId="5506" xr:uid="{00000000-0005-0000-0000-00002F150000}"/>
    <cellStyle name="Normal 2 47 12" xfId="5507" xr:uid="{00000000-0005-0000-0000-000030150000}"/>
    <cellStyle name="Normal 2 47 2" xfId="5508" xr:uid="{00000000-0005-0000-0000-000031150000}"/>
    <cellStyle name="Normal 2 47 3" xfId="5509" xr:uid="{00000000-0005-0000-0000-000032150000}"/>
    <cellStyle name="Normal 2 47 4" xfId="5510" xr:uid="{00000000-0005-0000-0000-000033150000}"/>
    <cellStyle name="Normal 2 47 5" xfId="5511" xr:uid="{00000000-0005-0000-0000-000034150000}"/>
    <cellStyle name="Normal 2 47 6" xfId="5512" xr:uid="{00000000-0005-0000-0000-000035150000}"/>
    <cellStyle name="Normal 2 47 7" xfId="5513" xr:uid="{00000000-0005-0000-0000-000036150000}"/>
    <cellStyle name="Normal 2 47 8" xfId="5514" xr:uid="{00000000-0005-0000-0000-000037150000}"/>
    <cellStyle name="Normal 2 47 9" xfId="5515" xr:uid="{00000000-0005-0000-0000-000038150000}"/>
    <cellStyle name="Normal 2 48" xfId="5516" xr:uid="{00000000-0005-0000-0000-000039150000}"/>
    <cellStyle name="Normal 2 48 10" xfId="5517" xr:uid="{00000000-0005-0000-0000-00003A150000}"/>
    <cellStyle name="Normal 2 48 11" xfId="5518" xr:uid="{00000000-0005-0000-0000-00003B150000}"/>
    <cellStyle name="Normal 2 48 12" xfId="5519" xr:uid="{00000000-0005-0000-0000-00003C150000}"/>
    <cellStyle name="Normal 2 48 2" xfId="5520" xr:uid="{00000000-0005-0000-0000-00003D150000}"/>
    <cellStyle name="Normal 2 48 3" xfId="5521" xr:uid="{00000000-0005-0000-0000-00003E150000}"/>
    <cellStyle name="Normal 2 48 4" xfId="5522" xr:uid="{00000000-0005-0000-0000-00003F150000}"/>
    <cellStyle name="Normal 2 48 5" xfId="5523" xr:uid="{00000000-0005-0000-0000-000040150000}"/>
    <cellStyle name="Normal 2 48 6" xfId="5524" xr:uid="{00000000-0005-0000-0000-000041150000}"/>
    <cellStyle name="Normal 2 48 7" xfId="5525" xr:uid="{00000000-0005-0000-0000-000042150000}"/>
    <cellStyle name="Normal 2 48 8" xfId="5526" xr:uid="{00000000-0005-0000-0000-000043150000}"/>
    <cellStyle name="Normal 2 48 9" xfId="5527" xr:uid="{00000000-0005-0000-0000-000044150000}"/>
    <cellStyle name="Normal 2 49" xfId="5528" xr:uid="{00000000-0005-0000-0000-000045150000}"/>
    <cellStyle name="Normal 2 49 10" xfId="5529" xr:uid="{00000000-0005-0000-0000-000046150000}"/>
    <cellStyle name="Normal 2 49 11" xfId="5530" xr:uid="{00000000-0005-0000-0000-000047150000}"/>
    <cellStyle name="Normal 2 49 12" xfId="5531" xr:uid="{00000000-0005-0000-0000-000048150000}"/>
    <cellStyle name="Normal 2 49 2" xfId="5532" xr:uid="{00000000-0005-0000-0000-000049150000}"/>
    <cellStyle name="Normal 2 49 3" xfId="5533" xr:uid="{00000000-0005-0000-0000-00004A150000}"/>
    <cellStyle name="Normal 2 49 4" xfId="5534" xr:uid="{00000000-0005-0000-0000-00004B150000}"/>
    <cellStyle name="Normal 2 49 5" xfId="5535" xr:uid="{00000000-0005-0000-0000-00004C150000}"/>
    <cellStyle name="Normal 2 49 6" xfId="5536" xr:uid="{00000000-0005-0000-0000-00004D150000}"/>
    <cellStyle name="Normal 2 49 7" xfId="5537" xr:uid="{00000000-0005-0000-0000-00004E150000}"/>
    <cellStyle name="Normal 2 49 8" xfId="5538" xr:uid="{00000000-0005-0000-0000-00004F150000}"/>
    <cellStyle name="Normal 2 49 9" xfId="5539" xr:uid="{00000000-0005-0000-0000-000050150000}"/>
    <cellStyle name="Normal 2 5" xfId="19" xr:uid="{00000000-0005-0000-0000-000051150000}"/>
    <cellStyle name="Normal 2 5 2" xfId="33" xr:uid="{00000000-0005-0000-0000-000052150000}"/>
    <cellStyle name="Normal 2 5 2 10" xfId="5542" xr:uid="{00000000-0005-0000-0000-000053150000}"/>
    <cellStyle name="Normal 2 5 2 11" xfId="5543" xr:uid="{00000000-0005-0000-0000-000054150000}"/>
    <cellStyle name="Normal 2 5 2 2" xfId="5540" xr:uid="{00000000-0005-0000-0000-000055150000}"/>
    <cellStyle name="Normal 2 5 2 2 2" xfId="5541" xr:uid="{00000000-0005-0000-0000-000056150000}"/>
    <cellStyle name="Normal 2 5 2 2 3" xfId="5544" xr:uid="{00000000-0005-0000-0000-000057150000}"/>
    <cellStyle name="Normal 2 5 2 3" xfId="5545" xr:uid="{00000000-0005-0000-0000-000058150000}"/>
    <cellStyle name="Normal 2 5 2 3 2" xfId="5546" xr:uid="{00000000-0005-0000-0000-000059150000}"/>
    <cellStyle name="Normal 2 5 2 3 3" xfId="5547" xr:uid="{00000000-0005-0000-0000-00005A150000}"/>
    <cellStyle name="Normal 2 5 2 4" xfId="5548" xr:uid="{00000000-0005-0000-0000-00005B150000}"/>
    <cellStyle name="Normal 2 5 2 4 2" xfId="5549" xr:uid="{00000000-0005-0000-0000-00005C150000}"/>
    <cellStyle name="Normal 2 5 2 4 3" xfId="5550" xr:uid="{00000000-0005-0000-0000-00005D150000}"/>
    <cellStyle name="Normal 2 5 2 5" xfId="5551" xr:uid="{00000000-0005-0000-0000-00005E150000}"/>
    <cellStyle name="Normal 2 5 2 5 2" xfId="5552" xr:uid="{00000000-0005-0000-0000-00005F150000}"/>
    <cellStyle name="Normal 2 5 2 5 3" xfId="5553" xr:uid="{00000000-0005-0000-0000-000060150000}"/>
    <cellStyle name="Normal 2 5 2 6" xfId="5554" xr:uid="{00000000-0005-0000-0000-000061150000}"/>
    <cellStyle name="Normal 2 5 2 6 2" xfId="5555" xr:uid="{00000000-0005-0000-0000-000062150000}"/>
    <cellStyle name="Normal 2 5 2 6 3" xfId="5556" xr:uid="{00000000-0005-0000-0000-000063150000}"/>
    <cellStyle name="Normal 2 5 2 7" xfId="5557" xr:uid="{00000000-0005-0000-0000-000064150000}"/>
    <cellStyle name="Normal 2 5 2 7 2" xfId="5558" xr:uid="{00000000-0005-0000-0000-000065150000}"/>
    <cellStyle name="Normal 2 5 2 7 3" xfId="5559" xr:uid="{00000000-0005-0000-0000-000066150000}"/>
    <cellStyle name="Normal 2 5 2 8" xfId="5560" xr:uid="{00000000-0005-0000-0000-000067150000}"/>
    <cellStyle name="Normal 2 5 2 8 2" xfId="5561" xr:uid="{00000000-0005-0000-0000-000068150000}"/>
    <cellStyle name="Normal 2 5 2 8 3" xfId="5562" xr:uid="{00000000-0005-0000-0000-000069150000}"/>
    <cellStyle name="Normal 2 5 2 9" xfId="5563" xr:uid="{00000000-0005-0000-0000-00006A150000}"/>
    <cellStyle name="Normal 2 5 2 9 2" xfId="5564" xr:uid="{00000000-0005-0000-0000-00006B150000}"/>
    <cellStyle name="Normal 2 5 2 9 3" xfId="5565" xr:uid="{00000000-0005-0000-0000-00006C150000}"/>
    <cellStyle name="Normal 2 5 3" xfId="5566" xr:uid="{00000000-0005-0000-0000-00006D150000}"/>
    <cellStyle name="Normal 2 5 4" xfId="7551" xr:uid="{00000000-0005-0000-0000-00006E150000}"/>
    <cellStyle name="Normal 2 50" xfId="5567" xr:uid="{00000000-0005-0000-0000-00006F150000}"/>
    <cellStyle name="Normal 2 50 10" xfId="5568" xr:uid="{00000000-0005-0000-0000-000070150000}"/>
    <cellStyle name="Normal 2 50 11" xfId="5569" xr:uid="{00000000-0005-0000-0000-000071150000}"/>
    <cellStyle name="Normal 2 50 12" xfId="5570" xr:uid="{00000000-0005-0000-0000-000072150000}"/>
    <cellStyle name="Normal 2 50 2" xfId="5571" xr:uid="{00000000-0005-0000-0000-000073150000}"/>
    <cellStyle name="Normal 2 50 3" xfId="5572" xr:uid="{00000000-0005-0000-0000-000074150000}"/>
    <cellStyle name="Normal 2 50 4" xfId="5573" xr:uid="{00000000-0005-0000-0000-000075150000}"/>
    <cellStyle name="Normal 2 50 5" xfId="5574" xr:uid="{00000000-0005-0000-0000-000076150000}"/>
    <cellStyle name="Normal 2 50 6" xfId="5575" xr:uid="{00000000-0005-0000-0000-000077150000}"/>
    <cellStyle name="Normal 2 50 7" xfId="5576" xr:uid="{00000000-0005-0000-0000-000078150000}"/>
    <cellStyle name="Normal 2 50 8" xfId="5577" xr:uid="{00000000-0005-0000-0000-000079150000}"/>
    <cellStyle name="Normal 2 50 9" xfId="5578" xr:uid="{00000000-0005-0000-0000-00007A150000}"/>
    <cellStyle name="Normal 2 51" xfId="5579" xr:uid="{00000000-0005-0000-0000-00007B150000}"/>
    <cellStyle name="Normal 2 51 10" xfId="5580" xr:uid="{00000000-0005-0000-0000-00007C150000}"/>
    <cellStyle name="Normal 2 51 11" xfId="5581" xr:uid="{00000000-0005-0000-0000-00007D150000}"/>
    <cellStyle name="Normal 2 51 12" xfId="5582" xr:uid="{00000000-0005-0000-0000-00007E150000}"/>
    <cellStyle name="Normal 2 51 2" xfId="5583" xr:uid="{00000000-0005-0000-0000-00007F150000}"/>
    <cellStyle name="Normal 2 51 3" xfId="5584" xr:uid="{00000000-0005-0000-0000-000080150000}"/>
    <cellStyle name="Normal 2 51 4" xfId="5585" xr:uid="{00000000-0005-0000-0000-000081150000}"/>
    <cellStyle name="Normal 2 51 5" xfId="5586" xr:uid="{00000000-0005-0000-0000-000082150000}"/>
    <cellStyle name="Normal 2 51 6" xfId="5587" xr:uid="{00000000-0005-0000-0000-000083150000}"/>
    <cellStyle name="Normal 2 51 7" xfId="5588" xr:uid="{00000000-0005-0000-0000-000084150000}"/>
    <cellStyle name="Normal 2 51 8" xfId="5589" xr:uid="{00000000-0005-0000-0000-000085150000}"/>
    <cellStyle name="Normal 2 51 9" xfId="5590" xr:uid="{00000000-0005-0000-0000-000086150000}"/>
    <cellStyle name="Normal 2 52" xfId="5591" xr:uid="{00000000-0005-0000-0000-000087150000}"/>
    <cellStyle name="Normal 2 52 10" xfId="5592" xr:uid="{00000000-0005-0000-0000-000088150000}"/>
    <cellStyle name="Normal 2 52 11" xfId="5593" xr:uid="{00000000-0005-0000-0000-000089150000}"/>
    <cellStyle name="Normal 2 52 12" xfId="5594" xr:uid="{00000000-0005-0000-0000-00008A150000}"/>
    <cellStyle name="Normal 2 52 2" xfId="5595" xr:uid="{00000000-0005-0000-0000-00008B150000}"/>
    <cellStyle name="Normal 2 52 3" xfId="5596" xr:uid="{00000000-0005-0000-0000-00008C150000}"/>
    <cellStyle name="Normal 2 52 4" xfId="5597" xr:uid="{00000000-0005-0000-0000-00008D150000}"/>
    <cellStyle name="Normal 2 52 5" xfId="5598" xr:uid="{00000000-0005-0000-0000-00008E150000}"/>
    <cellStyle name="Normal 2 52 6" xfId="5599" xr:uid="{00000000-0005-0000-0000-00008F150000}"/>
    <cellStyle name="Normal 2 52 7" xfId="5600" xr:uid="{00000000-0005-0000-0000-000090150000}"/>
    <cellStyle name="Normal 2 52 8" xfId="5601" xr:uid="{00000000-0005-0000-0000-000091150000}"/>
    <cellStyle name="Normal 2 52 9" xfId="5602" xr:uid="{00000000-0005-0000-0000-000092150000}"/>
    <cellStyle name="Normal 2 53" xfId="5603" xr:uid="{00000000-0005-0000-0000-000093150000}"/>
    <cellStyle name="Normal 2 53 10" xfId="5604" xr:uid="{00000000-0005-0000-0000-000094150000}"/>
    <cellStyle name="Normal 2 53 11" xfId="5605" xr:uid="{00000000-0005-0000-0000-000095150000}"/>
    <cellStyle name="Normal 2 53 2" xfId="5606" xr:uid="{00000000-0005-0000-0000-000096150000}"/>
    <cellStyle name="Normal 2 53 2 2" xfId="5607" xr:uid="{00000000-0005-0000-0000-000097150000}"/>
    <cellStyle name="Normal 2 53 3" xfId="5608" xr:uid="{00000000-0005-0000-0000-000098150000}"/>
    <cellStyle name="Normal 2 53 4" xfId="5609" xr:uid="{00000000-0005-0000-0000-000099150000}"/>
    <cellStyle name="Normal 2 53 5" xfId="5610" xr:uid="{00000000-0005-0000-0000-00009A150000}"/>
    <cellStyle name="Normal 2 53 6" xfId="5611" xr:uid="{00000000-0005-0000-0000-00009B150000}"/>
    <cellStyle name="Normal 2 53 7" xfId="5612" xr:uid="{00000000-0005-0000-0000-00009C150000}"/>
    <cellStyle name="Normal 2 53 8" xfId="5613" xr:uid="{00000000-0005-0000-0000-00009D150000}"/>
    <cellStyle name="Normal 2 53 9" xfId="5614" xr:uid="{00000000-0005-0000-0000-00009E150000}"/>
    <cellStyle name="Normal 2 54" xfId="5615" xr:uid="{00000000-0005-0000-0000-00009F150000}"/>
    <cellStyle name="Normal 2 54 10" xfId="5616" xr:uid="{00000000-0005-0000-0000-0000A0150000}"/>
    <cellStyle name="Normal 2 54 11" xfId="5617" xr:uid="{00000000-0005-0000-0000-0000A1150000}"/>
    <cellStyle name="Normal 2 54 2" xfId="5618" xr:uid="{00000000-0005-0000-0000-0000A2150000}"/>
    <cellStyle name="Normal 2 54 2 2" xfId="5619" xr:uid="{00000000-0005-0000-0000-0000A3150000}"/>
    <cellStyle name="Normal 2 54 3" xfId="5620" xr:uid="{00000000-0005-0000-0000-0000A4150000}"/>
    <cellStyle name="Normal 2 54 4" xfId="5621" xr:uid="{00000000-0005-0000-0000-0000A5150000}"/>
    <cellStyle name="Normal 2 54 5" xfId="5622" xr:uid="{00000000-0005-0000-0000-0000A6150000}"/>
    <cellStyle name="Normal 2 54 6" xfId="5623" xr:uid="{00000000-0005-0000-0000-0000A7150000}"/>
    <cellStyle name="Normal 2 54 7" xfId="5624" xr:uid="{00000000-0005-0000-0000-0000A8150000}"/>
    <cellStyle name="Normal 2 54 8" xfId="5625" xr:uid="{00000000-0005-0000-0000-0000A9150000}"/>
    <cellStyle name="Normal 2 54 9" xfId="5626" xr:uid="{00000000-0005-0000-0000-0000AA150000}"/>
    <cellStyle name="Normal 2 55" xfId="5627" xr:uid="{00000000-0005-0000-0000-0000AB150000}"/>
    <cellStyle name="Normal 2 55 10" xfId="5628" xr:uid="{00000000-0005-0000-0000-0000AC150000}"/>
    <cellStyle name="Normal 2 55 11" xfId="5629" xr:uid="{00000000-0005-0000-0000-0000AD150000}"/>
    <cellStyle name="Normal 2 55 2" xfId="5630" xr:uid="{00000000-0005-0000-0000-0000AE150000}"/>
    <cellStyle name="Normal 2 55 2 2" xfId="5631" xr:uid="{00000000-0005-0000-0000-0000AF150000}"/>
    <cellStyle name="Normal 2 55 3" xfId="5632" xr:uid="{00000000-0005-0000-0000-0000B0150000}"/>
    <cellStyle name="Normal 2 55 4" xfId="5633" xr:uid="{00000000-0005-0000-0000-0000B1150000}"/>
    <cellStyle name="Normal 2 55 5" xfId="5634" xr:uid="{00000000-0005-0000-0000-0000B2150000}"/>
    <cellStyle name="Normal 2 55 6" xfId="5635" xr:uid="{00000000-0005-0000-0000-0000B3150000}"/>
    <cellStyle name="Normal 2 55 7" xfId="5636" xr:uid="{00000000-0005-0000-0000-0000B4150000}"/>
    <cellStyle name="Normal 2 55 8" xfId="5637" xr:uid="{00000000-0005-0000-0000-0000B5150000}"/>
    <cellStyle name="Normal 2 55 9" xfId="5638" xr:uid="{00000000-0005-0000-0000-0000B6150000}"/>
    <cellStyle name="Normal 2 56" xfId="5639" xr:uid="{00000000-0005-0000-0000-0000B7150000}"/>
    <cellStyle name="Normal 2 56 10" xfId="5640" xr:uid="{00000000-0005-0000-0000-0000B8150000}"/>
    <cellStyle name="Normal 2 56 11" xfId="5641" xr:uid="{00000000-0005-0000-0000-0000B9150000}"/>
    <cellStyle name="Normal 2 56 2" xfId="5642" xr:uid="{00000000-0005-0000-0000-0000BA150000}"/>
    <cellStyle name="Normal 2 56 2 2" xfId="5643" xr:uid="{00000000-0005-0000-0000-0000BB150000}"/>
    <cellStyle name="Normal 2 56 3" xfId="5644" xr:uid="{00000000-0005-0000-0000-0000BC150000}"/>
    <cellStyle name="Normal 2 56 4" xfId="5645" xr:uid="{00000000-0005-0000-0000-0000BD150000}"/>
    <cellStyle name="Normal 2 56 5" xfId="5646" xr:uid="{00000000-0005-0000-0000-0000BE150000}"/>
    <cellStyle name="Normal 2 56 6" xfId="5647" xr:uid="{00000000-0005-0000-0000-0000BF150000}"/>
    <cellStyle name="Normal 2 56 7" xfId="5648" xr:uid="{00000000-0005-0000-0000-0000C0150000}"/>
    <cellStyle name="Normal 2 56 8" xfId="5649" xr:uid="{00000000-0005-0000-0000-0000C1150000}"/>
    <cellStyle name="Normal 2 56 9" xfId="5650" xr:uid="{00000000-0005-0000-0000-0000C2150000}"/>
    <cellStyle name="Normal 2 57" xfId="5651" xr:uid="{00000000-0005-0000-0000-0000C3150000}"/>
    <cellStyle name="Normal 2 57 10" xfId="5652" xr:uid="{00000000-0005-0000-0000-0000C4150000}"/>
    <cellStyle name="Normal 2 57 11" xfId="5653" xr:uid="{00000000-0005-0000-0000-0000C5150000}"/>
    <cellStyle name="Normal 2 57 2" xfId="5654" xr:uid="{00000000-0005-0000-0000-0000C6150000}"/>
    <cellStyle name="Normal 2 57 2 2" xfId="5655" xr:uid="{00000000-0005-0000-0000-0000C7150000}"/>
    <cellStyle name="Normal 2 57 3" xfId="5656" xr:uid="{00000000-0005-0000-0000-0000C8150000}"/>
    <cellStyle name="Normal 2 57 4" xfId="5657" xr:uid="{00000000-0005-0000-0000-0000C9150000}"/>
    <cellStyle name="Normal 2 57 5" xfId="5658" xr:uid="{00000000-0005-0000-0000-0000CA150000}"/>
    <cellStyle name="Normal 2 57 6" xfId="5659" xr:uid="{00000000-0005-0000-0000-0000CB150000}"/>
    <cellStyle name="Normal 2 57 7" xfId="5660" xr:uid="{00000000-0005-0000-0000-0000CC150000}"/>
    <cellStyle name="Normal 2 57 8" xfId="5661" xr:uid="{00000000-0005-0000-0000-0000CD150000}"/>
    <cellStyle name="Normal 2 57 9" xfId="5662" xr:uid="{00000000-0005-0000-0000-0000CE150000}"/>
    <cellStyle name="Normal 2 58" xfId="5663" xr:uid="{00000000-0005-0000-0000-0000CF150000}"/>
    <cellStyle name="Normal 2 58 10" xfId="5664" xr:uid="{00000000-0005-0000-0000-0000D0150000}"/>
    <cellStyle name="Normal 2 58 11" xfId="5665" xr:uid="{00000000-0005-0000-0000-0000D1150000}"/>
    <cellStyle name="Normal 2 58 2" xfId="5666" xr:uid="{00000000-0005-0000-0000-0000D2150000}"/>
    <cellStyle name="Normal 2 58 2 2" xfId="5667" xr:uid="{00000000-0005-0000-0000-0000D3150000}"/>
    <cellStyle name="Normal 2 58 3" xfId="5668" xr:uid="{00000000-0005-0000-0000-0000D4150000}"/>
    <cellStyle name="Normal 2 58 4" xfId="5669" xr:uid="{00000000-0005-0000-0000-0000D5150000}"/>
    <cellStyle name="Normal 2 58 5" xfId="5670" xr:uid="{00000000-0005-0000-0000-0000D6150000}"/>
    <cellStyle name="Normal 2 58 6" xfId="5671" xr:uid="{00000000-0005-0000-0000-0000D7150000}"/>
    <cellStyle name="Normal 2 58 7" xfId="5672" xr:uid="{00000000-0005-0000-0000-0000D8150000}"/>
    <cellStyle name="Normal 2 58 8" xfId="5673" xr:uid="{00000000-0005-0000-0000-0000D9150000}"/>
    <cellStyle name="Normal 2 58 9" xfId="5674" xr:uid="{00000000-0005-0000-0000-0000DA150000}"/>
    <cellStyle name="Normal 2 59" xfId="5675" xr:uid="{00000000-0005-0000-0000-0000DB150000}"/>
    <cellStyle name="Normal 2 59 10" xfId="5676" xr:uid="{00000000-0005-0000-0000-0000DC150000}"/>
    <cellStyle name="Normal 2 59 11" xfId="5677" xr:uid="{00000000-0005-0000-0000-0000DD150000}"/>
    <cellStyle name="Normal 2 59 2" xfId="5678" xr:uid="{00000000-0005-0000-0000-0000DE150000}"/>
    <cellStyle name="Normal 2 59 2 2" xfId="5679" xr:uid="{00000000-0005-0000-0000-0000DF150000}"/>
    <cellStyle name="Normal 2 59 3" xfId="5680" xr:uid="{00000000-0005-0000-0000-0000E0150000}"/>
    <cellStyle name="Normal 2 59 4" xfId="5681" xr:uid="{00000000-0005-0000-0000-0000E1150000}"/>
    <cellStyle name="Normal 2 59 5" xfId="5682" xr:uid="{00000000-0005-0000-0000-0000E2150000}"/>
    <cellStyle name="Normal 2 59 6" xfId="5683" xr:uid="{00000000-0005-0000-0000-0000E3150000}"/>
    <cellStyle name="Normal 2 59 7" xfId="5684" xr:uid="{00000000-0005-0000-0000-0000E4150000}"/>
    <cellStyle name="Normal 2 59 8" xfId="5685" xr:uid="{00000000-0005-0000-0000-0000E5150000}"/>
    <cellStyle name="Normal 2 59 9" xfId="5686" xr:uid="{00000000-0005-0000-0000-0000E6150000}"/>
    <cellStyle name="Normal 2 6" xfId="22" xr:uid="{00000000-0005-0000-0000-0000E7150000}"/>
    <cellStyle name="Normal 2 6 2" xfId="71" xr:uid="{00000000-0005-0000-0000-0000E8150000}"/>
    <cellStyle name="Normal 2 6 2 2" xfId="5687" xr:uid="{00000000-0005-0000-0000-0000E9150000}"/>
    <cellStyle name="Normal 2 60" xfId="5688" xr:uid="{00000000-0005-0000-0000-0000EA150000}"/>
    <cellStyle name="Normal 2 60 10" xfId="5689" xr:uid="{00000000-0005-0000-0000-0000EB150000}"/>
    <cellStyle name="Normal 2 60 11" xfId="5690" xr:uid="{00000000-0005-0000-0000-0000EC150000}"/>
    <cellStyle name="Normal 2 60 2" xfId="5691" xr:uid="{00000000-0005-0000-0000-0000ED150000}"/>
    <cellStyle name="Normal 2 60 2 2" xfId="5692" xr:uid="{00000000-0005-0000-0000-0000EE150000}"/>
    <cellStyle name="Normal 2 60 3" xfId="5693" xr:uid="{00000000-0005-0000-0000-0000EF150000}"/>
    <cellStyle name="Normal 2 60 4" xfId="5694" xr:uid="{00000000-0005-0000-0000-0000F0150000}"/>
    <cellStyle name="Normal 2 60 5" xfId="5695" xr:uid="{00000000-0005-0000-0000-0000F1150000}"/>
    <cellStyle name="Normal 2 60 6" xfId="5696" xr:uid="{00000000-0005-0000-0000-0000F2150000}"/>
    <cellStyle name="Normal 2 60 7" xfId="5697" xr:uid="{00000000-0005-0000-0000-0000F3150000}"/>
    <cellStyle name="Normal 2 60 8" xfId="5698" xr:uid="{00000000-0005-0000-0000-0000F4150000}"/>
    <cellStyle name="Normal 2 60 9" xfId="5699" xr:uid="{00000000-0005-0000-0000-0000F5150000}"/>
    <cellStyle name="Normal 2 61" xfId="5700" xr:uid="{00000000-0005-0000-0000-0000F6150000}"/>
    <cellStyle name="Normal 2 61 10" xfId="5701" xr:uid="{00000000-0005-0000-0000-0000F7150000}"/>
    <cellStyle name="Normal 2 61 11" xfId="5702" xr:uid="{00000000-0005-0000-0000-0000F8150000}"/>
    <cellStyle name="Normal 2 61 2" xfId="5703" xr:uid="{00000000-0005-0000-0000-0000F9150000}"/>
    <cellStyle name="Normal 2 61 2 2" xfId="5704" xr:uid="{00000000-0005-0000-0000-0000FA150000}"/>
    <cellStyle name="Normal 2 61 3" xfId="5705" xr:uid="{00000000-0005-0000-0000-0000FB150000}"/>
    <cellStyle name="Normal 2 61 4" xfId="5706" xr:uid="{00000000-0005-0000-0000-0000FC150000}"/>
    <cellStyle name="Normal 2 61 5" xfId="5707" xr:uid="{00000000-0005-0000-0000-0000FD150000}"/>
    <cellStyle name="Normal 2 61 6" xfId="5708" xr:uid="{00000000-0005-0000-0000-0000FE150000}"/>
    <cellStyle name="Normal 2 61 7" xfId="5709" xr:uid="{00000000-0005-0000-0000-0000FF150000}"/>
    <cellStyle name="Normal 2 61 8" xfId="5710" xr:uid="{00000000-0005-0000-0000-000000160000}"/>
    <cellStyle name="Normal 2 61 9" xfId="5711" xr:uid="{00000000-0005-0000-0000-000001160000}"/>
    <cellStyle name="Normal 2 62" xfId="5712" xr:uid="{00000000-0005-0000-0000-000002160000}"/>
    <cellStyle name="Normal 2 62 10" xfId="5713" xr:uid="{00000000-0005-0000-0000-000003160000}"/>
    <cellStyle name="Normal 2 62 11" xfId="5714" xr:uid="{00000000-0005-0000-0000-000004160000}"/>
    <cellStyle name="Normal 2 62 2" xfId="5715" xr:uid="{00000000-0005-0000-0000-000005160000}"/>
    <cellStyle name="Normal 2 62 2 2" xfId="5716" xr:uid="{00000000-0005-0000-0000-000006160000}"/>
    <cellStyle name="Normal 2 62 3" xfId="5717" xr:uid="{00000000-0005-0000-0000-000007160000}"/>
    <cellStyle name="Normal 2 62 4" xfId="5718" xr:uid="{00000000-0005-0000-0000-000008160000}"/>
    <cellStyle name="Normal 2 62 5" xfId="5719" xr:uid="{00000000-0005-0000-0000-000009160000}"/>
    <cellStyle name="Normal 2 62 6" xfId="5720" xr:uid="{00000000-0005-0000-0000-00000A160000}"/>
    <cellStyle name="Normal 2 62 7" xfId="5721" xr:uid="{00000000-0005-0000-0000-00000B160000}"/>
    <cellStyle name="Normal 2 62 8" xfId="5722" xr:uid="{00000000-0005-0000-0000-00000C160000}"/>
    <cellStyle name="Normal 2 62 9" xfId="5723" xr:uid="{00000000-0005-0000-0000-00000D160000}"/>
    <cellStyle name="Normal 2 63" xfId="5724" xr:uid="{00000000-0005-0000-0000-00000E160000}"/>
    <cellStyle name="Normal 2 63 10" xfId="5725" xr:uid="{00000000-0005-0000-0000-00000F160000}"/>
    <cellStyle name="Normal 2 63 11" xfId="5726" xr:uid="{00000000-0005-0000-0000-000010160000}"/>
    <cellStyle name="Normal 2 63 2" xfId="5727" xr:uid="{00000000-0005-0000-0000-000011160000}"/>
    <cellStyle name="Normal 2 63 2 2" xfId="5728" xr:uid="{00000000-0005-0000-0000-000012160000}"/>
    <cellStyle name="Normal 2 63 3" xfId="5729" xr:uid="{00000000-0005-0000-0000-000013160000}"/>
    <cellStyle name="Normal 2 63 4" xfId="5730" xr:uid="{00000000-0005-0000-0000-000014160000}"/>
    <cellStyle name="Normal 2 63 5" xfId="5731" xr:uid="{00000000-0005-0000-0000-000015160000}"/>
    <cellStyle name="Normal 2 63 6" xfId="5732" xr:uid="{00000000-0005-0000-0000-000016160000}"/>
    <cellStyle name="Normal 2 63 7" xfId="5733" xr:uid="{00000000-0005-0000-0000-000017160000}"/>
    <cellStyle name="Normal 2 63 8" xfId="5734" xr:uid="{00000000-0005-0000-0000-000018160000}"/>
    <cellStyle name="Normal 2 63 9" xfId="5735" xr:uid="{00000000-0005-0000-0000-000019160000}"/>
    <cellStyle name="Normal 2 64" xfId="5736" xr:uid="{00000000-0005-0000-0000-00001A160000}"/>
    <cellStyle name="Normal 2 64 10" xfId="5737" xr:uid="{00000000-0005-0000-0000-00001B160000}"/>
    <cellStyle name="Normal 2 64 11" xfId="5738" xr:uid="{00000000-0005-0000-0000-00001C160000}"/>
    <cellStyle name="Normal 2 64 2" xfId="5739" xr:uid="{00000000-0005-0000-0000-00001D160000}"/>
    <cellStyle name="Normal 2 64 2 2" xfId="5740" xr:uid="{00000000-0005-0000-0000-00001E160000}"/>
    <cellStyle name="Normal 2 64 3" xfId="5741" xr:uid="{00000000-0005-0000-0000-00001F160000}"/>
    <cellStyle name="Normal 2 64 4" xfId="5742" xr:uid="{00000000-0005-0000-0000-000020160000}"/>
    <cellStyle name="Normal 2 64 5" xfId="5743" xr:uid="{00000000-0005-0000-0000-000021160000}"/>
    <cellStyle name="Normal 2 64 6" xfId="5744" xr:uid="{00000000-0005-0000-0000-000022160000}"/>
    <cellStyle name="Normal 2 64 7" xfId="5745" xr:uid="{00000000-0005-0000-0000-000023160000}"/>
    <cellStyle name="Normal 2 64 8" xfId="5746" xr:uid="{00000000-0005-0000-0000-000024160000}"/>
    <cellStyle name="Normal 2 64 9" xfId="5747" xr:uid="{00000000-0005-0000-0000-000025160000}"/>
    <cellStyle name="Normal 2 65" xfId="5748" xr:uid="{00000000-0005-0000-0000-000026160000}"/>
    <cellStyle name="Normal 2 65 10" xfId="5749" xr:uid="{00000000-0005-0000-0000-000027160000}"/>
    <cellStyle name="Normal 2 65 11" xfId="5750" xr:uid="{00000000-0005-0000-0000-000028160000}"/>
    <cellStyle name="Normal 2 65 2" xfId="5751" xr:uid="{00000000-0005-0000-0000-000029160000}"/>
    <cellStyle name="Normal 2 65 2 2" xfId="5752" xr:uid="{00000000-0005-0000-0000-00002A160000}"/>
    <cellStyle name="Normal 2 65 3" xfId="5753" xr:uid="{00000000-0005-0000-0000-00002B160000}"/>
    <cellStyle name="Normal 2 65 4" xfId="5754" xr:uid="{00000000-0005-0000-0000-00002C160000}"/>
    <cellStyle name="Normal 2 65 5" xfId="5755" xr:uid="{00000000-0005-0000-0000-00002D160000}"/>
    <cellStyle name="Normal 2 65 6" xfId="5756" xr:uid="{00000000-0005-0000-0000-00002E160000}"/>
    <cellStyle name="Normal 2 65 7" xfId="5757" xr:uid="{00000000-0005-0000-0000-00002F160000}"/>
    <cellStyle name="Normal 2 65 8" xfId="5758" xr:uid="{00000000-0005-0000-0000-000030160000}"/>
    <cellStyle name="Normal 2 65 9" xfId="5759" xr:uid="{00000000-0005-0000-0000-000031160000}"/>
    <cellStyle name="Normal 2 66" xfId="5760" xr:uid="{00000000-0005-0000-0000-000032160000}"/>
    <cellStyle name="Normal 2 66 10" xfId="5761" xr:uid="{00000000-0005-0000-0000-000033160000}"/>
    <cellStyle name="Normal 2 66 11" xfId="5762" xr:uid="{00000000-0005-0000-0000-000034160000}"/>
    <cellStyle name="Normal 2 66 2" xfId="5763" xr:uid="{00000000-0005-0000-0000-000035160000}"/>
    <cellStyle name="Normal 2 66 2 2" xfId="5764" xr:uid="{00000000-0005-0000-0000-000036160000}"/>
    <cellStyle name="Normal 2 66 3" xfId="5765" xr:uid="{00000000-0005-0000-0000-000037160000}"/>
    <cellStyle name="Normal 2 66 4" xfId="5766" xr:uid="{00000000-0005-0000-0000-000038160000}"/>
    <cellStyle name="Normal 2 66 5" xfId="5767" xr:uid="{00000000-0005-0000-0000-000039160000}"/>
    <cellStyle name="Normal 2 66 6" xfId="5768" xr:uid="{00000000-0005-0000-0000-00003A160000}"/>
    <cellStyle name="Normal 2 66 7" xfId="5769" xr:uid="{00000000-0005-0000-0000-00003B160000}"/>
    <cellStyle name="Normal 2 66 8" xfId="5770" xr:uid="{00000000-0005-0000-0000-00003C160000}"/>
    <cellStyle name="Normal 2 66 9" xfId="5771" xr:uid="{00000000-0005-0000-0000-00003D160000}"/>
    <cellStyle name="Normal 2 67" xfId="5772" xr:uid="{00000000-0005-0000-0000-00003E160000}"/>
    <cellStyle name="Normal 2 67 10" xfId="5773" xr:uid="{00000000-0005-0000-0000-00003F160000}"/>
    <cellStyle name="Normal 2 67 11" xfId="5774" xr:uid="{00000000-0005-0000-0000-000040160000}"/>
    <cellStyle name="Normal 2 67 2" xfId="5775" xr:uid="{00000000-0005-0000-0000-000041160000}"/>
    <cellStyle name="Normal 2 67 2 2" xfId="5776" xr:uid="{00000000-0005-0000-0000-000042160000}"/>
    <cellStyle name="Normal 2 67 3" xfId="5777" xr:uid="{00000000-0005-0000-0000-000043160000}"/>
    <cellStyle name="Normal 2 67 4" xfId="5778" xr:uid="{00000000-0005-0000-0000-000044160000}"/>
    <cellStyle name="Normal 2 67 5" xfId="5779" xr:uid="{00000000-0005-0000-0000-000045160000}"/>
    <cellStyle name="Normal 2 67 6" xfId="5780" xr:uid="{00000000-0005-0000-0000-000046160000}"/>
    <cellStyle name="Normal 2 67 7" xfId="5781" xr:uid="{00000000-0005-0000-0000-000047160000}"/>
    <cellStyle name="Normal 2 67 8" xfId="5782" xr:uid="{00000000-0005-0000-0000-000048160000}"/>
    <cellStyle name="Normal 2 67 9" xfId="5783" xr:uid="{00000000-0005-0000-0000-000049160000}"/>
    <cellStyle name="Normal 2 68" xfId="5784" xr:uid="{00000000-0005-0000-0000-00004A160000}"/>
    <cellStyle name="Normal 2 68 10" xfId="5785" xr:uid="{00000000-0005-0000-0000-00004B160000}"/>
    <cellStyle name="Normal 2 68 11" xfId="5786" xr:uid="{00000000-0005-0000-0000-00004C160000}"/>
    <cellStyle name="Normal 2 68 2" xfId="5787" xr:uid="{00000000-0005-0000-0000-00004D160000}"/>
    <cellStyle name="Normal 2 68 2 2" xfId="5788" xr:uid="{00000000-0005-0000-0000-00004E160000}"/>
    <cellStyle name="Normal 2 68 3" xfId="5789" xr:uid="{00000000-0005-0000-0000-00004F160000}"/>
    <cellStyle name="Normal 2 68 4" xfId="5790" xr:uid="{00000000-0005-0000-0000-000050160000}"/>
    <cellStyle name="Normal 2 68 5" xfId="5791" xr:uid="{00000000-0005-0000-0000-000051160000}"/>
    <cellStyle name="Normal 2 68 6" xfId="5792" xr:uid="{00000000-0005-0000-0000-000052160000}"/>
    <cellStyle name="Normal 2 68 7" xfId="5793" xr:uid="{00000000-0005-0000-0000-000053160000}"/>
    <cellStyle name="Normal 2 68 8" xfId="5794" xr:uid="{00000000-0005-0000-0000-000054160000}"/>
    <cellStyle name="Normal 2 68 9" xfId="5795" xr:uid="{00000000-0005-0000-0000-000055160000}"/>
    <cellStyle name="Normal 2 69" xfId="5796" xr:uid="{00000000-0005-0000-0000-000056160000}"/>
    <cellStyle name="Normal 2 69 10" xfId="5797" xr:uid="{00000000-0005-0000-0000-000057160000}"/>
    <cellStyle name="Normal 2 69 11" xfId="5798" xr:uid="{00000000-0005-0000-0000-000058160000}"/>
    <cellStyle name="Normal 2 69 2" xfId="5799" xr:uid="{00000000-0005-0000-0000-000059160000}"/>
    <cellStyle name="Normal 2 69 2 2" xfId="5800" xr:uid="{00000000-0005-0000-0000-00005A160000}"/>
    <cellStyle name="Normal 2 69 3" xfId="5801" xr:uid="{00000000-0005-0000-0000-00005B160000}"/>
    <cellStyle name="Normal 2 69 4" xfId="5802" xr:uid="{00000000-0005-0000-0000-00005C160000}"/>
    <cellStyle name="Normal 2 69 5" xfId="5803" xr:uid="{00000000-0005-0000-0000-00005D160000}"/>
    <cellStyle name="Normal 2 69 6" xfId="5804" xr:uid="{00000000-0005-0000-0000-00005E160000}"/>
    <cellStyle name="Normal 2 69 7" xfId="5805" xr:uid="{00000000-0005-0000-0000-00005F160000}"/>
    <cellStyle name="Normal 2 69 8" xfId="5806" xr:uid="{00000000-0005-0000-0000-000060160000}"/>
    <cellStyle name="Normal 2 69 9" xfId="5807" xr:uid="{00000000-0005-0000-0000-000061160000}"/>
    <cellStyle name="Normal 2 7" xfId="118" xr:uid="{00000000-0005-0000-0000-000062160000}"/>
    <cellStyle name="Normal 2 7 10" xfId="5809" xr:uid="{00000000-0005-0000-0000-000063160000}"/>
    <cellStyle name="Normal 2 7 11" xfId="5810" xr:uid="{00000000-0005-0000-0000-000064160000}"/>
    <cellStyle name="Normal 2 7 12" xfId="5811" xr:uid="{00000000-0005-0000-0000-000065160000}"/>
    <cellStyle name="Normal 2 7 13" xfId="5812" xr:uid="{00000000-0005-0000-0000-000066160000}"/>
    <cellStyle name="Normal 2 7 14" xfId="5813" xr:uid="{00000000-0005-0000-0000-000067160000}"/>
    <cellStyle name="Normal 2 7 15" xfId="5814" xr:uid="{00000000-0005-0000-0000-000068160000}"/>
    <cellStyle name="Normal 2 7 16" xfId="5815" xr:uid="{00000000-0005-0000-0000-000069160000}"/>
    <cellStyle name="Normal 2 7 17" xfId="5816" xr:uid="{00000000-0005-0000-0000-00006A160000}"/>
    <cellStyle name="Normal 2 7 18" xfId="5817" xr:uid="{00000000-0005-0000-0000-00006B160000}"/>
    <cellStyle name="Normal 2 7 19" xfId="5818" xr:uid="{00000000-0005-0000-0000-00006C160000}"/>
    <cellStyle name="Normal 2 7 2" xfId="5808" xr:uid="{00000000-0005-0000-0000-00006D160000}"/>
    <cellStyle name="Normal 2 7 2 2" xfId="5819" xr:uid="{00000000-0005-0000-0000-00006E160000}"/>
    <cellStyle name="Normal 2 7 2 3" xfId="5820" xr:uid="{00000000-0005-0000-0000-00006F160000}"/>
    <cellStyle name="Normal 2 7 20" xfId="5821" xr:uid="{00000000-0005-0000-0000-000070160000}"/>
    <cellStyle name="Normal 2 7 21" xfId="5822" xr:uid="{00000000-0005-0000-0000-000071160000}"/>
    <cellStyle name="Normal 2 7 3" xfId="5823" xr:uid="{00000000-0005-0000-0000-000072160000}"/>
    <cellStyle name="Normal 2 7 3 2" xfId="5824" xr:uid="{00000000-0005-0000-0000-000073160000}"/>
    <cellStyle name="Normal 2 7 3 3" xfId="5825" xr:uid="{00000000-0005-0000-0000-000074160000}"/>
    <cellStyle name="Normal 2 7 4" xfId="5826" xr:uid="{00000000-0005-0000-0000-000075160000}"/>
    <cellStyle name="Normal 2 7 4 2" xfId="5827" xr:uid="{00000000-0005-0000-0000-000076160000}"/>
    <cellStyle name="Normal 2 7 4 3" xfId="5828" xr:uid="{00000000-0005-0000-0000-000077160000}"/>
    <cellStyle name="Normal 2 7 5" xfId="5829" xr:uid="{00000000-0005-0000-0000-000078160000}"/>
    <cellStyle name="Normal 2 7 5 2" xfId="5830" xr:uid="{00000000-0005-0000-0000-000079160000}"/>
    <cellStyle name="Normal 2 7 5 3" xfId="5831" xr:uid="{00000000-0005-0000-0000-00007A160000}"/>
    <cellStyle name="Normal 2 7 6" xfId="5832" xr:uid="{00000000-0005-0000-0000-00007B160000}"/>
    <cellStyle name="Normal 2 7 6 2" xfId="5833" xr:uid="{00000000-0005-0000-0000-00007C160000}"/>
    <cellStyle name="Normal 2 7 6 3" xfId="5834" xr:uid="{00000000-0005-0000-0000-00007D160000}"/>
    <cellStyle name="Normal 2 7 7" xfId="5835" xr:uid="{00000000-0005-0000-0000-00007E160000}"/>
    <cellStyle name="Normal 2 7 7 2" xfId="5836" xr:uid="{00000000-0005-0000-0000-00007F160000}"/>
    <cellStyle name="Normal 2 7 7 3" xfId="5837" xr:uid="{00000000-0005-0000-0000-000080160000}"/>
    <cellStyle name="Normal 2 7 8" xfId="5838" xr:uid="{00000000-0005-0000-0000-000081160000}"/>
    <cellStyle name="Normal 2 7 8 2" xfId="5839" xr:uid="{00000000-0005-0000-0000-000082160000}"/>
    <cellStyle name="Normal 2 7 8 3" xfId="5840" xr:uid="{00000000-0005-0000-0000-000083160000}"/>
    <cellStyle name="Normal 2 7 9" xfId="5841" xr:uid="{00000000-0005-0000-0000-000084160000}"/>
    <cellStyle name="Normal 2 7 9 2" xfId="5842" xr:uid="{00000000-0005-0000-0000-000085160000}"/>
    <cellStyle name="Normal 2 7 9 3" xfId="5843" xr:uid="{00000000-0005-0000-0000-000086160000}"/>
    <cellStyle name="Normal 2 70" xfId="5844" xr:uid="{00000000-0005-0000-0000-000087160000}"/>
    <cellStyle name="Normal 2 70 10" xfId="5845" xr:uid="{00000000-0005-0000-0000-000088160000}"/>
    <cellStyle name="Normal 2 70 11" xfId="5846" xr:uid="{00000000-0005-0000-0000-000089160000}"/>
    <cellStyle name="Normal 2 70 2" xfId="5847" xr:uid="{00000000-0005-0000-0000-00008A160000}"/>
    <cellStyle name="Normal 2 70 2 2" xfId="5848" xr:uid="{00000000-0005-0000-0000-00008B160000}"/>
    <cellStyle name="Normal 2 70 3" xfId="5849" xr:uid="{00000000-0005-0000-0000-00008C160000}"/>
    <cellStyle name="Normal 2 70 4" xfId="5850" xr:uid="{00000000-0005-0000-0000-00008D160000}"/>
    <cellStyle name="Normal 2 70 5" xfId="5851" xr:uid="{00000000-0005-0000-0000-00008E160000}"/>
    <cellStyle name="Normal 2 70 6" xfId="5852" xr:uid="{00000000-0005-0000-0000-00008F160000}"/>
    <cellStyle name="Normal 2 70 7" xfId="5853" xr:uid="{00000000-0005-0000-0000-000090160000}"/>
    <cellStyle name="Normal 2 70 8" xfId="5854" xr:uid="{00000000-0005-0000-0000-000091160000}"/>
    <cellStyle name="Normal 2 70 9" xfId="5855" xr:uid="{00000000-0005-0000-0000-000092160000}"/>
    <cellStyle name="Normal 2 71" xfId="5856" xr:uid="{00000000-0005-0000-0000-000093160000}"/>
    <cellStyle name="Normal 2 71 10" xfId="5857" xr:uid="{00000000-0005-0000-0000-000094160000}"/>
    <cellStyle name="Normal 2 71 11" xfId="5858" xr:uid="{00000000-0005-0000-0000-000095160000}"/>
    <cellStyle name="Normal 2 71 2" xfId="5859" xr:uid="{00000000-0005-0000-0000-000096160000}"/>
    <cellStyle name="Normal 2 71 2 2" xfId="5860" xr:uid="{00000000-0005-0000-0000-000097160000}"/>
    <cellStyle name="Normal 2 71 3" xfId="5861" xr:uid="{00000000-0005-0000-0000-000098160000}"/>
    <cellStyle name="Normal 2 71 4" xfId="5862" xr:uid="{00000000-0005-0000-0000-000099160000}"/>
    <cellStyle name="Normal 2 71 5" xfId="5863" xr:uid="{00000000-0005-0000-0000-00009A160000}"/>
    <cellStyle name="Normal 2 71 6" xfId="5864" xr:uid="{00000000-0005-0000-0000-00009B160000}"/>
    <cellStyle name="Normal 2 71 7" xfId="5865" xr:uid="{00000000-0005-0000-0000-00009C160000}"/>
    <cellStyle name="Normal 2 71 8" xfId="5866" xr:uid="{00000000-0005-0000-0000-00009D160000}"/>
    <cellStyle name="Normal 2 71 9" xfId="5867" xr:uid="{00000000-0005-0000-0000-00009E160000}"/>
    <cellStyle name="Normal 2 72" xfId="5868" xr:uid="{00000000-0005-0000-0000-00009F160000}"/>
    <cellStyle name="Normal 2 72 10" xfId="5869" xr:uid="{00000000-0005-0000-0000-0000A0160000}"/>
    <cellStyle name="Normal 2 72 11" xfId="5870" xr:uid="{00000000-0005-0000-0000-0000A1160000}"/>
    <cellStyle name="Normal 2 72 2" xfId="5871" xr:uid="{00000000-0005-0000-0000-0000A2160000}"/>
    <cellStyle name="Normal 2 72 2 2" xfId="5872" xr:uid="{00000000-0005-0000-0000-0000A3160000}"/>
    <cellStyle name="Normal 2 72 3" xfId="5873" xr:uid="{00000000-0005-0000-0000-0000A4160000}"/>
    <cellStyle name="Normal 2 72 4" xfId="5874" xr:uid="{00000000-0005-0000-0000-0000A5160000}"/>
    <cellStyle name="Normal 2 72 5" xfId="5875" xr:uid="{00000000-0005-0000-0000-0000A6160000}"/>
    <cellStyle name="Normal 2 72 6" xfId="5876" xr:uid="{00000000-0005-0000-0000-0000A7160000}"/>
    <cellStyle name="Normal 2 72 7" xfId="5877" xr:uid="{00000000-0005-0000-0000-0000A8160000}"/>
    <cellStyle name="Normal 2 72 8" xfId="5878" xr:uid="{00000000-0005-0000-0000-0000A9160000}"/>
    <cellStyle name="Normal 2 72 9" xfId="5879" xr:uid="{00000000-0005-0000-0000-0000AA160000}"/>
    <cellStyle name="Normal 2 73" xfId="5880" xr:uid="{00000000-0005-0000-0000-0000AB160000}"/>
    <cellStyle name="Normal 2 74" xfId="5881" xr:uid="{00000000-0005-0000-0000-0000AC160000}"/>
    <cellStyle name="Normal 2 75" xfId="5882" xr:uid="{00000000-0005-0000-0000-0000AD160000}"/>
    <cellStyle name="Normal 2 76" xfId="5883" xr:uid="{00000000-0005-0000-0000-0000AE160000}"/>
    <cellStyle name="Normal 2 77" xfId="5884" xr:uid="{00000000-0005-0000-0000-0000AF160000}"/>
    <cellStyle name="Normal 2 78" xfId="5885" xr:uid="{00000000-0005-0000-0000-0000B0160000}"/>
    <cellStyle name="Normal 2 79" xfId="5886" xr:uid="{00000000-0005-0000-0000-0000B1160000}"/>
    <cellStyle name="Normal 2 8" xfId="166" xr:uid="{00000000-0005-0000-0000-0000B2160000}"/>
    <cellStyle name="Normal 2 8 10" xfId="5888" xr:uid="{00000000-0005-0000-0000-0000B3160000}"/>
    <cellStyle name="Normal 2 8 11" xfId="5889" xr:uid="{00000000-0005-0000-0000-0000B4160000}"/>
    <cellStyle name="Normal 2 8 12" xfId="5890" xr:uid="{00000000-0005-0000-0000-0000B5160000}"/>
    <cellStyle name="Normal 2 8 13" xfId="5891" xr:uid="{00000000-0005-0000-0000-0000B6160000}"/>
    <cellStyle name="Normal 2 8 14" xfId="5892" xr:uid="{00000000-0005-0000-0000-0000B7160000}"/>
    <cellStyle name="Normal 2 8 15" xfId="5893" xr:uid="{00000000-0005-0000-0000-0000B8160000}"/>
    <cellStyle name="Normal 2 8 16" xfId="5894" xr:uid="{00000000-0005-0000-0000-0000B9160000}"/>
    <cellStyle name="Normal 2 8 17" xfId="5895" xr:uid="{00000000-0005-0000-0000-0000BA160000}"/>
    <cellStyle name="Normal 2 8 18" xfId="5896" xr:uid="{00000000-0005-0000-0000-0000BB160000}"/>
    <cellStyle name="Normal 2 8 19" xfId="5897" xr:uid="{00000000-0005-0000-0000-0000BC160000}"/>
    <cellStyle name="Normal 2 8 2" xfId="5887" xr:uid="{00000000-0005-0000-0000-0000BD160000}"/>
    <cellStyle name="Normal 2 8 2 2" xfId="5898" xr:uid="{00000000-0005-0000-0000-0000BE160000}"/>
    <cellStyle name="Normal 2 8 2 3" xfId="5899" xr:uid="{00000000-0005-0000-0000-0000BF160000}"/>
    <cellStyle name="Normal 2 8 20" xfId="5900" xr:uid="{00000000-0005-0000-0000-0000C0160000}"/>
    <cellStyle name="Normal 2 8 21" xfId="5901" xr:uid="{00000000-0005-0000-0000-0000C1160000}"/>
    <cellStyle name="Normal 2 8 3" xfId="5902" xr:uid="{00000000-0005-0000-0000-0000C2160000}"/>
    <cellStyle name="Normal 2 8 3 2" xfId="5903" xr:uid="{00000000-0005-0000-0000-0000C3160000}"/>
    <cellStyle name="Normal 2 8 3 3" xfId="5904" xr:uid="{00000000-0005-0000-0000-0000C4160000}"/>
    <cellStyle name="Normal 2 8 4" xfId="5905" xr:uid="{00000000-0005-0000-0000-0000C5160000}"/>
    <cellStyle name="Normal 2 8 4 2" xfId="5906" xr:uid="{00000000-0005-0000-0000-0000C6160000}"/>
    <cellStyle name="Normal 2 8 4 3" xfId="5907" xr:uid="{00000000-0005-0000-0000-0000C7160000}"/>
    <cellStyle name="Normal 2 8 5" xfId="5908" xr:uid="{00000000-0005-0000-0000-0000C8160000}"/>
    <cellStyle name="Normal 2 8 5 2" xfId="5909" xr:uid="{00000000-0005-0000-0000-0000C9160000}"/>
    <cellStyle name="Normal 2 8 5 3" xfId="5910" xr:uid="{00000000-0005-0000-0000-0000CA160000}"/>
    <cellStyle name="Normal 2 8 6" xfId="5911" xr:uid="{00000000-0005-0000-0000-0000CB160000}"/>
    <cellStyle name="Normal 2 8 6 2" xfId="5912" xr:uid="{00000000-0005-0000-0000-0000CC160000}"/>
    <cellStyle name="Normal 2 8 6 3" xfId="5913" xr:uid="{00000000-0005-0000-0000-0000CD160000}"/>
    <cellStyle name="Normal 2 8 7" xfId="5914" xr:uid="{00000000-0005-0000-0000-0000CE160000}"/>
    <cellStyle name="Normal 2 8 7 2" xfId="5915" xr:uid="{00000000-0005-0000-0000-0000CF160000}"/>
    <cellStyle name="Normal 2 8 7 3" xfId="5916" xr:uid="{00000000-0005-0000-0000-0000D0160000}"/>
    <cellStyle name="Normal 2 8 8" xfId="5917" xr:uid="{00000000-0005-0000-0000-0000D1160000}"/>
    <cellStyle name="Normal 2 8 8 2" xfId="5918" xr:uid="{00000000-0005-0000-0000-0000D2160000}"/>
    <cellStyle name="Normal 2 8 8 3" xfId="5919" xr:uid="{00000000-0005-0000-0000-0000D3160000}"/>
    <cellStyle name="Normal 2 8 9" xfId="5920" xr:uid="{00000000-0005-0000-0000-0000D4160000}"/>
    <cellStyle name="Normal 2 8 9 2" xfId="5921" xr:uid="{00000000-0005-0000-0000-0000D5160000}"/>
    <cellStyle name="Normal 2 8 9 3" xfId="5922" xr:uid="{00000000-0005-0000-0000-0000D6160000}"/>
    <cellStyle name="Normal 2 80" xfId="5923" xr:uid="{00000000-0005-0000-0000-0000D7160000}"/>
    <cellStyle name="Normal 2 81" xfId="5924" xr:uid="{00000000-0005-0000-0000-0000D8160000}"/>
    <cellStyle name="Normal 2 82" xfId="5925" xr:uid="{00000000-0005-0000-0000-0000D9160000}"/>
    <cellStyle name="Normal 2 83" xfId="5926" xr:uid="{00000000-0005-0000-0000-0000DA160000}"/>
    <cellStyle name="Normal 2 84" xfId="5927" xr:uid="{00000000-0005-0000-0000-0000DB160000}"/>
    <cellStyle name="Normal 2 85" xfId="5928" xr:uid="{00000000-0005-0000-0000-0000DC160000}"/>
    <cellStyle name="Normal 2 86" xfId="5929" xr:uid="{00000000-0005-0000-0000-0000DD160000}"/>
    <cellStyle name="Normal 2 87" xfId="5930" xr:uid="{00000000-0005-0000-0000-0000DE160000}"/>
    <cellStyle name="Normal 2 88" xfId="5931" xr:uid="{00000000-0005-0000-0000-0000DF160000}"/>
    <cellStyle name="Normal 2 89" xfId="5932" xr:uid="{00000000-0005-0000-0000-0000E0160000}"/>
    <cellStyle name="Normal 2 9" xfId="214" xr:uid="{00000000-0005-0000-0000-0000E1160000}"/>
    <cellStyle name="Normal 2 9 10" xfId="5934" xr:uid="{00000000-0005-0000-0000-0000E2160000}"/>
    <cellStyle name="Normal 2 9 11" xfId="5935" xr:uid="{00000000-0005-0000-0000-0000E3160000}"/>
    <cellStyle name="Normal 2 9 12" xfId="5936" xr:uid="{00000000-0005-0000-0000-0000E4160000}"/>
    <cellStyle name="Normal 2 9 13" xfId="5937" xr:uid="{00000000-0005-0000-0000-0000E5160000}"/>
    <cellStyle name="Normal 2 9 14" xfId="5938" xr:uid="{00000000-0005-0000-0000-0000E6160000}"/>
    <cellStyle name="Normal 2 9 15" xfId="5939" xr:uid="{00000000-0005-0000-0000-0000E7160000}"/>
    <cellStyle name="Normal 2 9 16" xfId="5940" xr:uid="{00000000-0005-0000-0000-0000E8160000}"/>
    <cellStyle name="Normal 2 9 17" xfId="5941" xr:uid="{00000000-0005-0000-0000-0000E9160000}"/>
    <cellStyle name="Normal 2 9 18" xfId="5942" xr:uid="{00000000-0005-0000-0000-0000EA160000}"/>
    <cellStyle name="Normal 2 9 19" xfId="5943" xr:uid="{00000000-0005-0000-0000-0000EB160000}"/>
    <cellStyle name="Normal 2 9 2" xfId="5933" xr:uid="{00000000-0005-0000-0000-0000EC160000}"/>
    <cellStyle name="Normal 2 9 2 2" xfId="5944" xr:uid="{00000000-0005-0000-0000-0000ED160000}"/>
    <cellStyle name="Normal 2 9 2 3" xfId="5945" xr:uid="{00000000-0005-0000-0000-0000EE160000}"/>
    <cellStyle name="Normal 2 9 20" xfId="5946" xr:uid="{00000000-0005-0000-0000-0000EF160000}"/>
    <cellStyle name="Normal 2 9 21" xfId="5947" xr:uid="{00000000-0005-0000-0000-0000F0160000}"/>
    <cellStyle name="Normal 2 9 3" xfId="5948" xr:uid="{00000000-0005-0000-0000-0000F1160000}"/>
    <cellStyle name="Normal 2 9 3 2" xfId="5949" xr:uid="{00000000-0005-0000-0000-0000F2160000}"/>
    <cellStyle name="Normal 2 9 3 3" xfId="5950" xr:uid="{00000000-0005-0000-0000-0000F3160000}"/>
    <cellStyle name="Normal 2 9 4" xfId="5951" xr:uid="{00000000-0005-0000-0000-0000F4160000}"/>
    <cellStyle name="Normal 2 9 4 2" xfId="5952" xr:uid="{00000000-0005-0000-0000-0000F5160000}"/>
    <cellStyle name="Normal 2 9 4 3" xfId="5953" xr:uid="{00000000-0005-0000-0000-0000F6160000}"/>
    <cellStyle name="Normal 2 9 5" xfId="5954" xr:uid="{00000000-0005-0000-0000-0000F7160000}"/>
    <cellStyle name="Normal 2 9 5 2" xfId="5955" xr:uid="{00000000-0005-0000-0000-0000F8160000}"/>
    <cellStyle name="Normal 2 9 5 3" xfId="5956" xr:uid="{00000000-0005-0000-0000-0000F9160000}"/>
    <cellStyle name="Normal 2 9 6" xfId="5957" xr:uid="{00000000-0005-0000-0000-0000FA160000}"/>
    <cellStyle name="Normal 2 9 6 2" xfId="5958" xr:uid="{00000000-0005-0000-0000-0000FB160000}"/>
    <cellStyle name="Normal 2 9 6 3" xfId="5959" xr:uid="{00000000-0005-0000-0000-0000FC160000}"/>
    <cellStyle name="Normal 2 9 7" xfId="5960" xr:uid="{00000000-0005-0000-0000-0000FD160000}"/>
    <cellStyle name="Normal 2 9 7 2" xfId="5961" xr:uid="{00000000-0005-0000-0000-0000FE160000}"/>
    <cellStyle name="Normal 2 9 7 3" xfId="5962" xr:uid="{00000000-0005-0000-0000-0000FF160000}"/>
    <cellStyle name="Normal 2 9 8" xfId="5963" xr:uid="{00000000-0005-0000-0000-000000170000}"/>
    <cellStyle name="Normal 2 9 8 2" xfId="5964" xr:uid="{00000000-0005-0000-0000-000001170000}"/>
    <cellStyle name="Normal 2 9 8 3" xfId="5965" xr:uid="{00000000-0005-0000-0000-000002170000}"/>
    <cellStyle name="Normal 2 9 9" xfId="5966" xr:uid="{00000000-0005-0000-0000-000003170000}"/>
    <cellStyle name="Normal 2 9 9 2" xfId="5967" xr:uid="{00000000-0005-0000-0000-000004170000}"/>
    <cellStyle name="Normal 2 9 9 3" xfId="5968" xr:uid="{00000000-0005-0000-0000-000005170000}"/>
    <cellStyle name="Normal 2 90" xfId="5969" xr:uid="{00000000-0005-0000-0000-000006170000}"/>
    <cellStyle name="Normal 2 91" xfId="5970" xr:uid="{00000000-0005-0000-0000-000007170000}"/>
    <cellStyle name="Normal 2 92" xfId="5971" xr:uid="{00000000-0005-0000-0000-000008170000}"/>
    <cellStyle name="Normal 2 93" xfId="5972" xr:uid="{00000000-0005-0000-0000-000009170000}"/>
    <cellStyle name="Normal 2 94" xfId="5973" xr:uid="{00000000-0005-0000-0000-00000A170000}"/>
    <cellStyle name="Normal 2 95" xfId="5974" xr:uid="{00000000-0005-0000-0000-00000B170000}"/>
    <cellStyle name="Normal 2 96" xfId="5975" xr:uid="{00000000-0005-0000-0000-00000C170000}"/>
    <cellStyle name="Normal 2 97" xfId="5976" xr:uid="{00000000-0005-0000-0000-00000D170000}"/>
    <cellStyle name="Normal 2 98" xfId="5977" xr:uid="{00000000-0005-0000-0000-00000E170000}"/>
    <cellStyle name="Normal 2 99" xfId="5978" xr:uid="{00000000-0005-0000-0000-00000F170000}"/>
    <cellStyle name="Normal 20" xfId="5979" xr:uid="{00000000-0005-0000-0000-000010170000}"/>
    <cellStyle name="Normal 21" xfId="5980" xr:uid="{00000000-0005-0000-0000-000011170000}"/>
    <cellStyle name="Normal 22" xfId="5981" xr:uid="{00000000-0005-0000-0000-000012170000}"/>
    <cellStyle name="Normal 23" xfId="5982" xr:uid="{00000000-0005-0000-0000-000013170000}"/>
    <cellStyle name="Normal 24" xfId="5983" xr:uid="{00000000-0005-0000-0000-000014170000}"/>
    <cellStyle name="Normal 25" xfId="5984" xr:uid="{00000000-0005-0000-0000-000015170000}"/>
    <cellStyle name="Normal 26" xfId="5985" xr:uid="{00000000-0005-0000-0000-000016170000}"/>
    <cellStyle name="Normal 27" xfId="5986" xr:uid="{00000000-0005-0000-0000-000017170000}"/>
    <cellStyle name="Normal 28" xfId="5987" xr:uid="{00000000-0005-0000-0000-000018170000}"/>
    <cellStyle name="Normal 29" xfId="5988" xr:uid="{00000000-0005-0000-0000-000019170000}"/>
    <cellStyle name="Normal 29 2" xfId="5989" xr:uid="{00000000-0005-0000-0000-00001A170000}"/>
    <cellStyle name="Normal 3" xfId="2" xr:uid="{00000000-0005-0000-0000-00001B170000}"/>
    <cellStyle name="Normal 3 2" xfId="3" xr:uid="{00000000-0005-0000-0000-00001C170000}"/>
    <cellStyle name="Normal 30" xfId="5990" xr:uid="{00000000-0005-0000-0000-00001D170000}"/>
    <cellStyle name="Normal 30 10" xfId="5991" xr:uid="{00000000-0005-0000-0000-00001E170000}"/>
    <cellStyle name="Normal 30 11" xfId="5992" xr:uid="{00000000-0005-0000-0000-00001F170000}"/>
    <cellStyle name="Normal 30 2" xfId="5993" xr:uid="{00000000-0005-0000-0000-000020170000}"/>
    <cellStyle name="Normal 30 2 2" xfId="5994" xr:uid="{00000000-0005-0000-0000-000021170000}"/>
    <cellStyle name="Normal 30 3" xfId="5995" xr:uid="{00000000-0005-0000-0000-000022170000}"/>
    <cellStyle name="Normal 30 4" xfId="5996" xr:uid="{00000000-0005-0000-0000-000023170000}"/>
    <cellStyle name="Normal 30 5" xfId="5997" xr:uid="{00000000-0005-0000-0000-000024170000}"/>
    <cellStyle name="Normal 30 6" xfId="5998" xr:uid="{00000000-0005-0000-0000-000025170000}"/>
    <cellStyle name="Normal 30 7" xfId="5999" xr:uid="{00000000-0005-0000-0000-000026170000}"/>
    <cellStyle name="Normal 30 8" xfId="6000" xr:uid="{00000000-0005-0000-0000-000027170000}"/>
    <cellStyle name="Normal 30 9" xfId="6001" xr:uid="{00000000-0005-0000-0000-000028170000}"/>
    <cellStyle name="Normal 31" xfId="6002" xr:uid="{00000000-0005-0000-0000-000029170000}"/>
    <cellStyle name="Normal 32" xfId="6003" xr:uid="{00000000-0005-0000-0000-00002A170000}"/>
    <cellStyle name="Normal 33" xfId="6004" xr:uid="{00000000-0005-0000-0000-00002B170000}"/>
    <cellStyle name="Normal 34" xfId="6005" xr:uid="{00000000-0005-0000-0000-00002C170000}"/>
    <cellStyle name="Normal 35" xfId="6006" xr:uid="{00000000-0005-0000-0000-00002D170000}"/>
    <cellStyle name="Normal 36" xfId="6007" xr:uid="{00000000-0005-0000-0000-00002E170000}"/>
    <cellStyle name="Normal 37" xfId="6008" xr:uid="{00000000-0005-0000-0000-00002F170000}"/>
    <cellStyle name="Normal 38" xfId="6009" xr:uid="{00000000-0005-0000-0000-000030170000}"/>
    <cellStyle name="Normal 39" xfId="6010" xr:uid="{00000000-0005-0000-0000-000031170000}"/>
    <cellStyle name="Normal 4" xfId="4" xr:uid="{00000000-0005-0000-0000-000032170000}"/>
    <cellStyle name="Normal 4 10" xfId="459" xr:uid="{00000000-0005-0000-0000-000033170000}"/>
    <cellStyle name="Normal 4 11" xfId="507" xr:uid="{00000000-0005-0000-0000-000034170000}"/>
    <cellStyle name="Normal 4 12" xfId="554" xr:uid="{00000000-0005-0000-0000-000035170000}"/>
    <cellStyle name="Normal 4 2" xfId="75" xr:uid="{00000000-0005-0000-0000-000036170000}"/>
    <cellStyle name="Normal 4 2 10" xfId="460" xr:uid="{00000000-0005-0000-0000-000037170000}"/>
    <cellStyle name="Normal 4 2 11" xfId="508" xr:uid="{00000000-0005-0000-0000-000038170000}"/>
    <cellStyle name="Normal 4 2 12" xfId="555" xr:uid="{00000000-0005-0000-0000-000039170000}"/>
    <cellStyle name="Normal 4 2 13" xfId="6011" xr:uid="{00000000-0005-0000-0000-00003A170000}"/>
    <cellStyle name="Normal 4 2 2" xfId="76" xr:uid="{00000000-0005-0000-0000-00003B170000}"/>
    <cellStyle name="Normal 4 2 3" xfId="124" xr:uid="{00000000-0005-0000-0000-00003C170000}"/>
    <cellStyle name="Normal 4 2 4" xfId="171" xr:uid="{00000000-0005-0000-0000-00003D170000}"/>
    <cellStyle name="Normal 4 2 5" xfId="220" xr:uid="{00000000-0005-0000-0000-00003E170000}"/>
    <cellStyle name="Normal 4 2 6" xfId="267" xr:uid="{00000000-0005-0000-0000-00003F170000}"/>
    <cellStyle name="Normal 4 2 7" xfId="316" xr:uid="{00000000-0005-0000-0000-000040170000}"/>
    <cellStyle name="Normal 4 2 8" xfId="364" xr:uid="{00000000-0005-0000-0000-000041170000}"/>
    <cellStyle name="Normal 4 2 9" xfId="412" xr:uid="{00000000-0005-0000-0000-000042170000}"/>
    <cellStyle name="Normal 4 3" xfId="123" xr:uid="{00000000-0005-0000-0000-000043170000}"/>
    <cellStyle name="Normal 4 3 2" xfId="6012" xr:uid="{00000000-0005-0000-0000-000044170000}"/>
    <cellStyle name="Normal 4 4" xfId="170" xr:uid="{00000000-0005-0000-0000-000045170000}"/>
    <cellStyle name="Normal 4 4 2" xfId="6013" xr:uid="{00000000-0005-0000-0000-000046170000}"/>
    <cellStyle name="Normal 4 5" xfId="219" xr:uid="{00000000-0005-0000-0000-000047170000}"/>
    <cellStyle name="Normal 4 5 2" xfId="6014" xr:uid="{00000000-0005-0000-0000-000048170000}"/>
    <cellStyle name="Normal 4 6" xfId="266" xr:uid="{00000000-0005-0000-0000-000049170000}"/>
    <cellStyle name="Normal 4 7" xfId="315" xr:uid="{00000000-0005-0000-0000-00004A170000}"/>
    <cellStyle name="Normal 4 8" xfId="363" xr:uid="{00000000-0005-0000-0000-00004B170000}"/>
    <cellStyle name="Normal 4 9" xfId="411" xr:uid="{00000000-0005-0000-0000-00004C170000}"/>
    <cellStyle name="Normal 40" xfId="6015" xr:uid="{00000000-0005-0000-0000-00004D170000}"/>
    <cellStyle name="Normal 41" xfId="6016" xr:uid="{00000000-0005-0000-0000-00004E170000}"/>
    <cellStyle name="Normal 41 10" xfId="6017" xr:uid="{00000000-0005-0000-0000-00004F170000}"/>
    <cellStyle name="Normal 41 11" xfId="6018" xr:uid="{00000000-0005-0000-0000-000050170000}"/>
    <cellStyle name="Normal 41 2" xfId="6019" xr:uid="{00000000-0005-0000-0000-000051170000}"/>
    <cellStyle name="Normal 41 3" xfId="6020" xr:uid="{00000000-0005-0000-0000-000052170000}"/>
    <cellStyle name="Normal 41 4" xfId="6021" xr:uid="{00000000-0005-0000-0000-000053170000}"/>
    <cellStyle name="Normal 41 5" xfId="6022" xr:uid="{00000000-0005-0000-0000-000054170000}"/>
    <cellStyle name="Normal 41 6" xfId="6023" xr:uid="{00000000-0005-0000-0000-000055170000}"/>
    <cellStyle name="Normal 41 7" xfId="6024" xr:uid="{00000000-0005-0000-0000-000056170000}"/>
    <cellStyle name="Normal 41 8" xfId="6025" xr:uid="{00000000-0005-0000-0000-000057170000}"/>
    <cellStyle name="Normal 41 9" xfId="6026" xr:uid="{00000000-0005-0000-0000-000058170000}"/>
    <cellStyle name="Normal 42" xfId="8" xr:uid="{00000000-0005-0000-0000-000059170000}"/>
    <cellStyle name="Normal 43" xfId="6027" xr:uid="{00000000-0005-0000-0000-00005A170000}"/>
    <cellStyle name="Normal 44" xfId="6028" xr:uid="{00000000-0005-0000-0000-00005B170000}"/>
    <cellStyle name="Normal 45" xfId="6029" xr:uid="{00000000-0005-0000-0000-00005C170000}"/>
    <cellStyle name="Normal 46" xfId="6030" xr:uid="{00000000-0005-0000-0000-00005D170000}"/>
    <cellStyle name="Normal 47" xfId="6031" xr:uid="{00000000-0005-0000-0000-00005E170000}"/>
    <cellStyle name="Normal 48" xfId="6032" xr:uid="{00000000-0005-0000-0000-00005F170000}"/>
    <cellStyle name="Normal 49" xfId="6033" xr:uid="{00000000-0005-0000-0000-000060170000}"/>
    <cellStyle name="Normal 5" xfId="21" xr:uid="{00000000-0005-0000-0000-000061170000}"/>
    <cellStyle name="Normal 5 10" xfId="6035" xr:uid="{00000000-0005-0000-0000-000062170000}"/>
    <cellStyle name="Normal 5 2" xfId="6034" xr:uid="{00000000-0005-0000-0000-000063170000}"/>
    <cellStyle name="Normal 5 3" xfId="6036" xr:uid="{00000000-0005-0000-0000-000064170000}"/>
    <cellStyle name="Normal 5 4" xfId="6037" xr:uid="{00000000-0005-0000-0000-000065170000}"/>
    <cellStyle name="Normal 5 5" xfId="6038" xr:uid="{00000000-0005-0000-0000-000066170000}"/>
    <cellStyle name="Normal 5 6" xfId="6039" xr:uid="{00000000-0005-0000-0000-000067170000}"/>
    <cellStyle name="Normal 5 7" xfId="7555" xr:uid="{00000000-0005-0000-0000-000068170000}"/>
    <cellStyle name="Normal 50" xfId="6040" xr:uid="{00000000-0005-0000-0000-000069170000}"/>
    <cellStyle name="Normal 51" xfId="6041" xr:uid="{00000000-0005-0000-0000-00006A170000}"/>
    <cellStyle name="Normal 52" xfId="6042" xr:uid="{00000000-0005-0000-0000-00006B170000}"/>
    <cellStyle name="Normal 52 10" xfId="6043" xr:uid="{00000000-0005-0000-0000-00006C170000}"/>
    <cellStyle name="Normal 52 11" xfId="6044" xr:uid="{00000000-0005-0000-0000-00006D170000}"/>
    <cellStyle name="Normal 52 2" xfId="6045" xr:uid="{00000000-0005-0000-0000-00006E170000}"/>
    <cellStyle name="Normal 52 3" xfId="6046" xr:uid="{00000000-0005-0000-0000-00006F170000}"/>
    <cellStyle name="Normal 52 4" xfId="6047" xr:uid="{00000000-0005-0000-0000-000070170000}"/>
    <cellStyle name="Normal 52 5" xfId="6048" xr:uid="{00000000-0005-0000-0000-000071170000}"/>
    <cellStyle name="Normal 52 6" xfId="6049" xr:uid="{00000000-0005-0000-0000-000072170000}"/>
    <cellStyle name="Normal 52 7" xfId="6050" xr:uid="{00000000-0005-0000-0000-000073170000}"/>
    <cellStyle name="Normal 52 8" xfId="6051" xr:uid="{00000000-0005-0000-0000-000074170000}"/>
    <cellStyle name="Normal 52 9" xfId="6052" xr:uid="{00000000-0005-0000-0000-000075170000}"/>
    <cellStyle name="Normal 53" xfId="6053" xr:uid="{00000000-0005-0000-0000-000076170000}"/>
    <cellStyle name="Normal 54" xfId="6054" xr:uid="{00000000-0005-0000-0000-000077170000}"/>
    <cellStyle name="Normal 55" xfId="6055" xr:uid="{00000000-0005-0000-0000-000078170000}"/>
    <cellStyle name="Normal 56" xfId="6056" xr:uid="{00000000-0005-0000-0000-000079170000}"/>
    <cellStyle name="Normal 57" xfId="6057" xr:uid="{00000000-0005-0000-0000-00007A170000}"/>
    <cellStyle name="Normal 58" xfId="6058" xr:uid="{00000000-0005-0000-0000-00007B170000}"/>
    <cellStyle name="Normal 59" xfId="6059" xr:uid="{00000000-0005-0000-0000-00007C170000}"/>
    <cellStyle name="Normal 6 10" xfId="6061" xr:uid="{00000000-0005-0000-0000-00007D170000}"/>
    <cellStyle name="Normal 6 10 10" xfId="6062" xr:uid="{00000000-0005-0000-0000-00007E170000}"/>
    <cellStyle name="Normal 6 10 11" xfId="6063" xr:uid="{00000000-0005-0000-0000-00007F170000}"/>
    <cellStyle name="Normal 6 10 2" xfId="6064" xr:uid="{00000000-0005-0000-0000-000080170000}"/>
    <cellStyle name="Normal 6 10 2 2" xfId="6065" xr:uid="{00000000-0005-0000-0000-000081170000}"/>
    <cellStyle name="Normal 6 10 3" xfId="6066" xr:uid="{00000000-0005-0000-0000-000082170000}"/>
    <cellStyle name="Normal 6 10 4" xfId="6067" xr:uid="{00000000-0005-0000-0000-000083170000}"/>
    <cellStyle name="Normal 6 10 5" xfId="6068" xr:uid="{00000000-0005-0000-0000-000084170000}"/>
    <cellStyle name="Normal 6 10 6" xfId="6069" xr:uid="{00000000-0005-0000-0000-000085170000}"/>
    <cellStyle name="Normal 6 10 7" xfId="6070" xr:uid="{00000000-0005-0000-0000-000086170000}"/>
    <cellStyle name="Normal 6 10 8" xfId="6071" xr:uid="{00000000-0005-0000-0000-000087170000}"/>
    <cellStyle name="Normal 6 10 9" xfId="6072" xr:uid="{00000000-0005-0000-0000-000088170000}"/>
    <cellStyle name="Normal 6 100" xfId="6073" xr:uid="{00000000-0005-0000-0000-000089170000}"/>
    <cellStyle name="Normal 6 101" xfId="6074" xr:uid="{00000000-0005-0000-0000-00008A170000}"/>
    <cellStyle name="Normal 6 102" xfId="6075" xr:uid="{00000000-0005-0000-0000-00008B170000}"/>
    <cellStyle name="Normal 6 103" xfId="6076" xr:uid="{00000000-0005-0000-0000-00008C170000}"/>
    <cellStyle name="Normal 6 104" xfId="6077" xr:uid="{00000000-0005-0000-0000-00008D170000}"/>
    <cellStyle name="Normal 6 105" xfId="6078" xr:uid="{00000000-0005-0000-0000-00008E170000}"/>
    <cellStyle name="Normal 6 106" xfId="6079" xr:uid="{00000000-0005-0000-0000-00008F170000}"/>
    <cellStyle name="Normal 6 107" xfId="6080" xr:uid="{00000000-0005-0000-0000-000090170000}"/>
    <cellStyle name="Normal 6 108" xfId="6081" xr:uid="{00000000-0005-0000-0000-000091170000}"/>
    <cellStyle name="Normal 6 109" xfId="6082" xr:uid="{00000000-0005-0000-0000-000092170000}"/>
    <cellStyle name="Normal 6 11" xfId="6083" xr:uid="{00000000-0005-0000-0000-000093170000}"/>
    <cellStyle name="Normal 6 11 10" xfId="6084" xr:uid="{00000000-0005-0000-0000-000094170000}"/>
    <cellStyle name="Normal 6 11 11" xfId="6085" xr:uid="{00000000-0005-0000-0000-000095170000}"/>
    <cellStyle name="Normal 6 11 2" xfId="6086" xr:uid="{00000000-0005-0000-0000-000096170000}"/>
    <cellStyle name="Normal 6 11 2 2" xfId="6087" xr:uid="{00000000-0005-0000-0000-000097170000}"/>
    <cellStyle name="Normal 6 11 3" xfId="6088" xr:uid="{00000000-0005-0000-0000-000098170000}"/>
    <cellStyle name="Normal 6 11 4" xfId="6089" xr:uid="{00000000-0005-0000-0000-000099170000}"/>
    <cellStyle name="Normal 6 11 5" xfId="6090" xr:uid="{00000000-0005-0000-0000-00009A170000}"/>
    <cellStyle name="Normal 6 11 6" xfId="6091" xr:uid="{00000000-0005-0000-0000-00009B170000}"/>
    <cellStyle name="Normal 6 11 7" xfId="6092" xr:uid="{00000000-0005-0000-0000-00009C170000}"/>
    <cellStyle name="Normal 6 11 8" xfId="6093" xr:uid="{00000000-0005-0000-0000-00009D170000}"/>
    <cellStyle name="Normal 6 11 9" xfId="6094" xr:uid="{00000000-0005-0000-0000-00009E170000}"/>
    <cellStyle name="Normal 6 110" xfId="6095" xr:uid="{00000000-0005-0000-0000-00009F170000}"/>
    <cellStyle name="Normal 6 111" xfId="6096" xr:uid="{00000000-0005-0000-0000-0000A0170000}"/>
    <cellStyle name="Normal 6 112" xfId="6097" xr:uid="{00000000-0005-0000-0000-0000A1170000}"/>
    <cellStyle name="Normal 6 113" xfId="6098" xr:uid="{00000000-0005-0000-0000-0000A2170000}"/>
    <cellStyle name="Normal 6 114" xfId="6099" xr:uid="{00000000-0005-0000-0000-0000A3170000}"/>
    <cellStyle name="Normal 6 115" xfId="6100" xr:uid="{00000000-0005-0000-0000-0000A4170000}"/>
    <cellStyle name="Normal 6 116" xfId="6101" xr:uid="{00000000-0005-0000-0000-0000A5170000}"/>
    <cellStyle name="Normal 6 117" xfId="6102" xr:uid="{00000000-0005-0000-0000-0000A6170000}"/>
    <cellStyle name="Normal 6 118" xfId="6103" xr:uid="{00000000-0005-0000-0000-0000A7170000}"/>
    <cellStyle name="Normal 6 119" xfId="6104" xr:uid="{00000000-0005-0000-0000-0000A8170000}"/>
    <cellStyle name="Normal 6 12" xfId="6105" xr:uid="{00000000-0005-0000-0000-0000A9170000}"/>
    <cellStyle name="Normal 6 12 10" xfId="6106" xr:uid="{00000000-0005-0000-0000-0000AA170000}"/>
    <cellStyle name="Normal 6 12 11" xfId="6107" xr:uid="{00000000-0005-0000-0000-0000AB170000}"/>
    <cellStyle name="Normal 6 12 2" xfId="6108" xr:uid="{00000000-0005-0000-0000-0000AC170000}"/>
    <cellStyle name="Normal 6 12 2 2" xfId="6109" xr:uid="{00000000-0005-0000-0000-0000AD170000}"/>
    <cellStyle name="Normal 6 12 3" xfId="6110" xr:uid="{00000000-0005-0000-0000-0000AE170000}"/>
    <cellStyle name="Normal 6 12 4" xfId="6111" xr:uid="{00000000-0005-0000-0000-0000AF170000}"/>
    <cellStyle name="Normal 6 12 5" xfId="6112" xr:uid="{00000000-0005-0000-0000-0000B0170000}"/>
    <cellStyle name="Normal 6 12 6" xfId="6113" xr:uid="{00000000-0005-0000-0000-0000B1170000}"/>
    <cellStyle name="Normal 6 12 7" xfId="6114" xr:uid="{00000000-0005-0000-0000-0000B2170000}"/>
    <cellStyle name="Normal 6 12 8" xfId="6115" xr:uid="{00000000-0005-0000-0000-0000B3170000}"/>
    <cellStyle name="Normal 6 12 9" xfId="6116" xr:uid="{00000000-0005-0000-0000-0000B4170000}"/>
    <cellStyle name="Normal 6 120" xfId="6117" xr:uid="{00000000-0005-0000-0000-0000B5170000}"/>
    <cellStyle name="Normal 6 121" xfId="6118" xr:uid="{00000000-0005-0000-0000-0000B6170000}"/>
    <cellStyle name="Normal 6 122" xfId="6119" xr:uid="{00000000-0005-0000-0000-0000B7170000}"/>
    <cellStyle name="Normal 6 123" xfId="6120" xr:uid="{00000000-0005-0000-0000-0000B8170000}"/>
    <cellStyle name="Normal 6 124" xfId="6121" xr:uid="{00000000-0005-0000-0000-0000B9170000}"/>
    <cellStyle name="Normal 6 125" xfId="6122" xr:uid="{00000000-0005-0000-0000-0000BA170000}"/>
    <cellStyle name="Normal 6 126" xfId="6123" xr:uid="{00000000-0005-0000-0000-0000BB170000}"/>
    <cellStyle name="Normal 6 127" xfId="6124" xr:uid="{00000000-0005-0000-0000-0000BC170000}"/>
    <cellStyle name="Normal 6 128" xfId="6125" xr:uid="{00000000-0005-0000-0000-0000BD170000}"/>
    <cellStyle name="Normal 6 129" xfId="6126" xr:uid="{00000000-0005-0000-0000-0000BE170000}"/>
    <cellStyle name="Normal 6 13" xfId="6127" xr:uid="{00000000-0005-0000-0000-0000BF170000}"/>
    <cellStyle name="Normal 6 13 10" xfId="6128" xr:uid="{00000000-0005-0000-0000-0000C0170000}"/>
    <cellStyle name="Normal 6 13 11" xfId="6129" xr:uid="{00000000-0005-0000-0000-0000C1170000}"/>
    <cellStyle name="Normal 6 13 2" xfId="6130" xr:uid="{00000000-0005-0000-0000-0000C2170000}"/>
    <cellStyle name="Normal 6 13 2 2" xfId="6131" xr:uid="{00000000-0005-0000-0000-0000C3170000}"/>
    <cellStyle name="Normal 6 13 3" xfId="6132" xr:uid="{00000000-0005-0000-0000-0000C4170000}"/>
    <cellStyle name="Normal 6 13 4" xfId="6133" xr:uid="{00000000-0005-0000-0000-0000C5170000}"/>
    <cellStyle name="Normal 6 13 5" xfId="6134" xr:uid="{00000000-0005-0000-0000-0000C6170000}"/>
    <cellStyle name="Normal 6 13 6" xfId="6135" xr:uid="{00000000-0005-0000-0000-0000C7170000}"/>
    <cellStyle name="Normal 6 13 7" xfId="6136" xr:uid="{00000000-0005-0000-0000-0000C8170000}"/>
    <cellStyle name="Normal 6 13 8" xfId="6137" xr:uid="{00000000-0005-0000-0000-0000C9170000}"/>
    <cellStyle name="Normal 6 13 9" xfId="6138" xr:uid="{00000000-0005-0000-0000-0000CA170000}"/>
    <cellStyle name="Normal 6 130" xfId="6139" xr:uid="{00000000-0005-0000-0000-0000CB170000}"/>
    <cellStyle name="Normal 6 131" xfId="6140" xr:uid="{00000000-0005-0000-0000-0000CC170000}"/>
    <cellStyle name="Normal 6 132" xfId="6141" xr:uid="{00000000-0005-0000-0000-0000CD170000}"/>
    <cellStyle name="Normal 6 133" xfId="6142" xr:uid="{00000000-0005-0000-0000-0000CE170000}"/>
    <cellStyle name="Normal 6 134" xfId="6143" xr:uid="{00000000-0005-0000-0000-0000CF170000}"/>
    <cellStyle name="Normal 6 135" xfId="6144" xr:uid="{00000000-0005-0000-0000-0000D0170000}"/>
    <cellStyle name="Normal 6 136" xfId="6145" xr:uid="{00000000-0005-0000-0000-0000D1170000}"/>
    <cellStyle name="Normal 6 137" xfId="6146" xr:uid="{00000000-0005-0000-0000-0000D2170000}"/>
    <cellStyle name="Normal 6 138" xfId="6147" xr:uid="{00000000-0005-0000-0000-0000D3170000}"/>
    <cellStyle name="Normal 6 139" xfId="6148" xr:uid="{00000000-0005-0000-0000-0000D4170000}"/>
    <cellStyle name="Normal 6 14" xfId="6149" xr:uid="{00000000-0005-0000-0000-0000D5170000}"/>
    <cellStyle name="Normal 6 14 10" xfId="6150" xr:uid="{00000000-0005-0000-0000-0000D6170000}"/>
    <cellStyle name="Normal 6 14 11" xfId="6151" xr:uid="{00000000-0005-0000-0000-0000D7170000}"/>
    <cellStyle name="Normal 6 14 2" xfId="6152" xr:uid="{00000000-0005-0000-0000-0000D8170000}"/>
    <cellStyle name="Normal 6 14 2 2" xfId="6153" xr:uid="{00000000-0005-0000-0000-0000D9170000}"/>
    <cellStyle name="Normal 6 14 3" xfId="6154" xr:uid="{00000000-0005-0000-0000-0000DA170000}"/>
    <cellStyle name="Normal 6 14 4" xfId="6155" xr:uid="{00000000-0005-0000-0000-0000DB170000}"/>
    <cellStyle name="Normal 6 14 5" xfId="6156" xr:uid="{00000000-0005-0000-0000-0000DC170000}"/>
    <cellStyle name="Normal 6 14 6" xfId="6157" xr:uid="{00000000-0005-0000-0000-0000DD170000}"/>
    <cellStyle name="Normal 6 14 7" xfId="6158" xr:uid="{00000000-0005-0000-0000-0000DE170000}"/>
    <cellStyle name="Normal 6 14 8" xfId="6159" xr:uid="{00000000-0005-0000-0000-0000DF170000}"/>
    <cellStyle name="Normal 6 14 9" xfId="6160" xr:uid="{00000000-0005-0000-0000-0000E0170000}"/>
    <cellStyle name="Normal 6 140" xfId="6161" xr:uid="{00000000-0005-0000-0000-0000E1170000}"/>
    <cellStyle name="Normal 6 141" xfId="6162" xr:uid="{00000000-0005-0000-0000-0000E2170000}"/>
    <cellStyle name="Normal 6 142" xfId="6163" xr:uid="{00000000-0005-0000-0000-0000E3170000}"/>
    <cellStyle name="Normal 6 143" xfId="6164" xr:uid="{00000000-0005-0000-0000-0000E4170000}"/>
    <cellStyle name="Normal 6 144" xfId="6165" xr:uid="{00000000-0005-0000-0000-0000E5170000}"/>
    <cellStyle name="Normal 6 145" xfId="6166" xr:uid="{00000000-0005-0000-0000-0000E6170000}"/>
    <cellStyle name="Normal 6 146" xfId="6167" xr:uid="{00000000-0005-0000-0000-0000E7170000}"/>
    <cellStyle name="Normal 6 147" xfId="6168" xr:uid="{00000000-0005-0000-0000-0000E8170000}"/>
    <cellStyle name="Normal 6 148" xfId="6169" xr:uid="{00000000-0005-0000-0000-0000E9170000}"/>
    <cellStyle name="Normal 6 149" xfId="6170" xr:uid="{00000000-0005-0000-0000-0000EA170000}"/>
    <cellStyle name="Normal 6 15" xfId="6171" xr:uid="{00000000-0005-0000-0000-0000EB170000}"/>
    <cellStyle name="Normal 6 15 10" xfId="6172" xr:uid="{00000000-0005-0000-0000-0000EC170000}"/>
    <cellStyle name="Normal 6 15 11" xfId="6173" xr:uid="{00000000-0005-0000-0000-0000ED170000}"/>
    <cellStyle name="Normal 6 15 2" xfId="6174" xr:uid="{00000000-0005-0000-0000-0000EE170000}"/>
    <cellStyle name="Normal 6 15 2 2" xfId="6175" xr:uid="{00000000-0005-0000-0000-0000EF170000}"/>
    <cellStyle name="Normal 6 15 3" xfId="6176" xr:uid="{00000000-0005-0000-0000-0000F0170000}"/>
    <cellStyle name="Normal 6 15 4" xfId="6177" xr:uid="{00000000-0005-0000-0000-0000F1170000}"/>
    <cellStyle name="Normal 6 15 5" xfId="6178" xr:uid="{00000000-0005-0000-0000-0000F2170000}"/>
    <cellStyle name="Normal 6 15 6" xfId="6179" xr:uid="{00000000-0005-0000-0000-0000F3170000}"/>
    <cellStyle name="Normal 6 15 7" xfId="6180" xr:uid="{00000000-0005-0000-0000-0000F4170000}"/>
    <cellStyle name="Normal 6 15 8" xfId="6181" xr:uid="{00000000-0005-0000-0000-0000F5170000}"/>
    <cellStyle name="Normal 6 15 9" xfId="6182" xr:uid="{00000000-0005-0000-0000-0000F6170000}"/>
    <cellStyle name="Normal 6 150" xfId="6183" xr:uid="{00000000-0005-0000-0000-0000F7170000}"/>
    <cellStyle name="Normal 6 151" xfId="6184" xr:uid="{00000000-0005-0000-0000-0000F8170000}"/>
    <cellStyle name="Normal 6 152" xfId="6185" xr:uid="{00000000-0005-0000-0000-0000F9170000}"/>
    <cellStyle name="Normal 6 153" xfId="6186" xr:uid="{00000000-0005-0000-0000-0000FA170000}"/>
    <cellStyle name="Normal 6 154" xfId="6187" xr:uid="{00000000-0005-0000-0000-0000FB170000}"/>
    <cellStyle name="Normal 6 155" xfId="6188" xr:uid="{00000000-0005-0000-0000-0000FC170000}"/>
    <cellStyle name="Normal 6 156" xfId="6189" xr:uid="{00000000-0005-0000-0000-0000FD170000}"/>
    <cellStyle name="Normal 6 157" xfId="6190" xr:uid="{00000000-0005-0000-0000-0000FE170000}"/>
    <cellStyle name="Normal 6 158" xfId="6191" xr:uid="{00000000-0005-0000-0000-0000FF170000}"/>
    <cellStyle name="Normal 6 159" xfId="6192" xr:uid="{00000000-0005-0000-0000-000000180000}"/>
    <cellStyle name="Normal 6 16" xfId="6193" xr:uid="{00000000-0005-0000-0000-000001180000}"/>
    <cellStyle name="Normal 6 16 10" xfId="6194" xr:uid="{00000000-0005-0000-0000-000002180000}"/>
    <cellStyle name="Normal 6 16 11" xfId="6195" xr:uid="{00000000-0005-0000-0000-000003180000}"/>
    <cellStyle name="Normal 6 16 2" xfId="6196" xr:uid="{00000000-0005-0000-0000-000004180000}"/>
    <cellStyle name="Normal 6 16 2 2" xfId="6197" xr:uid="{00000000-0005-0000-0000-000005180000}"/>
    <cellStyle name="Normal 6 16 3" xfId="6198" xr:uid="{00000000-0005-0000-0000-000006180000}"/>
    <cellStyle name="Normal 6 16 4" xfId="6199" xr:uid="{00000000-0005-0000-0000-000007180000}"/>
    <cellStyle name="Normal 6 16 5" xfId="6200" xr:uid="{00000000-0005-0000-0000-000008180000}"/>
    <cellStyle name="Normal 6 16 6" xfId="6201" xr:uid="{00000000-0005-0000-0000-000009180000}"/>
    <cellStyle name="Normal 6 16 7" xfId="6202" xr:uid="{00000000-0005-0000-0000-00000A180000}"/>
    <cellStyle name="Normal 6 16 8" xfId="6203" xr:uid="{00000000-0005-0000-0000-00000B180000}"/>
    <cellStyle name="Normal 6 16 9" xfId="6204" xr:uid="{00000000-0005-0000-0000-00000C180000}"/>
    <cellStyle name="Normal 6 160" xfId="6205" xr:uid="{00000000-0005-0000-0000-00000D180000}"/>
    <cellStyle name="Normal 6 161" xfId="6206" xr:uid="{00000000-0005-0000-0000-00000E180000}"/>
    <cellStyle name="Normal 6 162" xfId="6207" xr:uid="{00000000-0005-0000-0000-00000F180000}"/>
    <cellStyle name="Normal 6 163" xfId="6208" xr:uid="{00000000-0005-0000-0000-000010180000}"/>
    <cellStyle name="Normal 6 164" xfId="6209" xr:uid="{00000000-0005-0000-0000-000011180000}"/>
    <cellStyle name="Normal 6 165" xfId="6210" xr:uid="{00000000-0005-0000-0000-000012180000}"/>
    <cellStyle name="Normal 6 166" xfId="6211" xr:uid="{00000000-0005-0000-0000-000013180000}"/>
    <cellStyle name="Normal 6 167" xfId="6212" xr:uid="{00000000-0005-0000-0000-000014180000}"/>
    <cellStyle name="Normal 6 168" xfId="6213" xr:uid="{00000000-0005-0000-0000-000015180000}"/>
    <cellStyle name="Normal 6 169" xfId="6214" xr:uid="{00000000-0005-0000-0000-000016180000}"/>
    <cellStyle name="Normal 6 17" xfId="6215" xr:uid="{00000000-0005-0000-0000-000017180000}"/>
    <cellStyle name="Normal 6 170" xfId="6216" xr:uid="{00000000-0005-0000-0000-000018180000}"/>
    <cellStyle name="Normal 6 171" xfId="6217" xr:uid="{00000000-0005-0000-0000-000019180000}"/>
    <cellStyle name="Normal 6 172" xfId="6218" xr:uid="{00000000-0005-0000-0000-00001A180000}"/>
    <cellStyle name="Normal 6 173" xfId="6219" xr:uid="{00000000-0005-0000-0000-00001B180000}"/>
    <cellStyle name="Normal 6 174" xfId="6220" xr:uid="{00000000-0005-0000-0000-00001C180000}"/>
    <cellStyle name="Normal 6 175" xfId="6221" xr:uid="{00000000-0005-0000-0000-00001D180000}"/>
    <cellStyle name="Normal 6 176" xfId="6222" xr:uid="{00000000-0005-0000-0000-00001E180000}"/>
    <cellStyle name="Normal 6 177" xfId="6223" xr:uid="{00000000-0005-0000-0000-00001F180000}"/>
    <cellStyle name="Normal 6 178" xfId="6224" xr:uid="{00000000-0005-0000-0000-000020180000}"/>
    <cellStyle name="Normal 6 179" xfId="6225" xr:uid="{00000000-0005-0000-0000-000021180000}"/>
    <cellStyle name="Normal 6 18" xfId="6226" xr:uid="{00000000-0005-0000-0000-000022180000}"/>
    <cellStyle name="Normal 6 180" xfId="6227" xr:uid="{00000000-0005-0000-0000-000023180000}"/>
    <cellStyle name="Normal 6 181" xfId="6228" xr:uid="{00000000-0005-0000-0000-000024180000}"/>
    <cellStyle name="Normal 6 182" xfId="6229" xr:uid="{00000000-0005-0000-0000-000025180000}"/>
    <cellStyle name="Normal 6 183" xfId="6230" xr:uid="{00000000-0005-0000-0000-000026180000}"/>
    <cellStyle name="Normal 6 184" xfId="6231" xr:uid="{00000000-0005-0000-0000-000027180000}"/>
    <cellStyle name="Normal 6 185" xfId="6232" xr:uid="{00000000-0005-0000-0000-000028180000}"/>
    <cellStyle name="Normal 6 186" xfId="6233" xr:uid="{00000000-0005-0000-0000-000029180000}"/>
    <cellStyle name="Normal 6 187" xfId="6234" xr:uid="{00000000-0005-0000-0000-00002A180000}"/>
    <cellStyle name="Normal 6 188" xfId="6235" xr:uid="{00000000-0005-0000-0000-00002B180000}"/>
    <cellStyle name="Normal 6 189" xfId="6236" xr:uid="{00000000-0005-0000-0000-00002C180000}"/>
    <cellStyle name="Normal 6 19" xfId="6237" xr:uid="{00000000-0005-0000-0000-00002D180000}"/>
    <cellStyle name="Normal 6 190" xfId="6238" xr:uid="{00000000-0005-0000-0000-00002E180000}"/>
    <cellStyle name="Normal 6 191" xfId="6239" xr:uid="{00000000-0005-0000-0000-00002F180000}"/>
    <cellStyle name="Normal 6 192" xfId="6240" xr:uid="{00000000-0005-0000-0000-000030180000}"/>
    <cellStyle name="Normal 6 193" xfId="6241" xr:uid="{00000000-0005-0000-0000-000031180000}"/>
    <cellStyle name="Normal 6 194" xfId="6242" xr:uid="{00000000-0005-0000-0000-000032180000}"/>
    <cellStyle name="Normal 6 195" xfId="6243" xr:uid="{00000000-0005-0000-0000-000033180000}"/>
    <cellStyle name="Normal 6 196" xfId="6244" xr:uid="{00000000-0005-0000-0000-000034180000}"/>
    <cellStyle name="Normal 6 197" xfId="6245" xr:uid="{00000000-0005-0000-0000-000035180000}"/>
    <cellStyle name="Normal 6 198" xfId="6246" xr:uid="{00000000-0005-0000-0000-000036180000}"/>
    <cellStyle name="Normal 6 199" xfId="6247" xr:uid="{00000000-0005-0000-0000-000037180000}"/>
    <cellStyle name="Normal 6 2" xfId="6060" xr:uid="{00000000-0005-0000-0000-000038180000}"/>
    <cellStyle name="Normal 6 2 10" xfId="6249" xr:uid="{00000000-0005-0000-0000-000039180000}"/>
    <cellStyle name="Normal 6 2 11" xfId="6250" xr:uid="{00000000-0005-0000-0000-00003A180000}"/>
    <cellStyle name="Normal 6 2 12" xfId="6251" xr:uid="{00000000-0005-0000-0000-00003B180000}"/>
    <cellStyle name="Normal 6 2 13" xfId="6252" xr:uid="{00000000-0005-0000-0000-00003C180000}"/>
    <cellStyle name="Normal 6 2 14" xfId="6253" xr:uid="{00000000-0005-0000-0000-00003D180000}"/>
    <cellStyle name="Normal 6 2 15" xfId="6254" xr:uid="{00000000-0005-0000-0000-00003E180000}"/>
    <cellStyle name="Normal 6 2 16" xfId="6255" xr:uid="{00000000-0005-0000-0000-00003F180000}"/>
    <cellStyle name="Normal 6 2 17" xfId="6256" xr:uid="{00000000-0005-0000-0000-000040180000}"/>
    <cellStyle name="Normal 6 2 18" xfId="6257" xr:uid="{00000000-0005-0000-0000-000041180000}"/>
    <cellStyle name="Normal 6 2 19" xfId="6258" xr:uid="{00000000-0005-0000-0000-000042180000}"/>
    <cellStyle name="Normal 6 2 2" xfId="6248" xr:uid="{00000000-0005-0000-0000-000043180000}"/>
    <cellStyle name="Normal 6 2 2 2" xfId="6259" xr:uid="{00000000-0005-0000-0000-000044180000}"/>
    <cellStyle name="Normal 6 2 2 2 2" xfId="6260" xr:uid="{00000000-0005-0000-0000-000045180000}"/>
    <cellStyle name="Normal 6 2 20" xfId="6261" xr:uid="{00000000-0005-0000-0000-000046180000}"/>
    <cellStyle name="Normal 6 2 21" xfId="6262" xr:uid="{00000000-0005-0000-0000-000047180000}"/>
    <cellStyle name="Normal 6 2 22" xfId="6263" xr:uid="{00000000-0005-0000-0000-000048180000}"/>
    <cellStyle name="Normal 6 2 23" xfId="6264" xr:uid="{00000000-0005-0000-0000-000049180000}"/>
    <cellStyle name="Normal 6 2 3" xfId="6265" xr:uid="{00000000-0005-0000-0000-00004A180000}"/>
    <cellStyle name="Normal 6 2 4" xfId="6266" xr:uid="{00000000-0005-0000-0000-00004B180000}"/>
    <cellStyle name="Normal 6 2 5" xfId="6267" xr:uid="{00000000-0005-0000-0000-00004C180000}"/>
    <cellStyle name="Normal 6 2 6" xfId="6268" xr:uid="{00000000-0005-0000-0000-00004D180000}"/>
    <cellStyle name="Normal 6 2 7" xfId="6269" xr:uid="{00000000-0005-0000-0000-00004E180000}"/>
    <cellStyle name="Normal 6 2 8" xfId="6270" xr:uid="{00000000-0005-0000-0000-00004F180000}"/>
    <cellStyle name="Normal 6 2 9" xfId="6271" xr:uid="{00000000-0005-0000-0000-000050180000}"/>
    <cellStyle name="Normal 6 20" xfId="6272" xr:uid="{00000000-0005-0000-0000-000051180000}"/>
    <cellStyle name="Normal 6 200" xfId="6273" xr:uid="{00000000-0005-0000-0000-000052180000}"/>
    <cellStyle name="Normal 6 201" xfId="6274" xr:uid="{00000000-0005-0000-0000-000053180000}"/>
    <cellStyle name="Normal 6 202" xfId="6275" xr:uid="{00000000-0005-0000-0000-000054180000}"/>
    <cellStyle name="Normal 6 203" xfId="6276" xr:uid="{00000000-0005-0000-0000-000055180000}"/>
    <cellStyle name="Normal 6 204" xfId="6277" xr:uid="{00000000-0005-0000-0000-000056180000}"/>
    <cellStyle name="Normal 6 205" xfId="6278" xr:uid="{00000000-0005-0000-0000-000057180000}"/>
    <cellStyle name="Normal 6 206" xfId="6279" xr:uid="{00000000-0005-0000-0000-000058180000}"/>
    <cellStyle name="Normal 6 207" xfId="6280" xr:uid="{00000000-0005-0000-0000-000059180000}"/>
    <cellStyle name="Normal 6 207 2" xfId="6281" xr:uid="{00000000-0005-0000-0000-00005A180000}"/>
    <cellStyle name="Normal 6 208" xfId="6282" xr:uid="{00000000-0005-0000-0000-00005B180000}"/>
    <cellStyle name="Normal 6 209" xfId="6283" xr:uid="{00000000-0005-0000-0000-00005C180000}"/>
    <cellStyle name="Normal 6 21" xfId="6284" xr:uid="{00000000-0005-0000-0000-00005D180000}"/>
    <cellStyle name="Normal 6 210" xfId="6285" xr:uid="{00000000-0005-0000-0000-00005E180000}"/>
    <cellStyle name="Normal 6 211" xfId="6286" xr:uid="{00000000-0005-0000-0000-00005F180000}"/>
    <cellStyle name="Normal 6 212" xfId="6287" xr:uid="{00000000-0005-0000-0000-000060180000}"/>
    <cellStyle name="Normal 6 213" xfId="6288" xr:uid="{00000000-0005-0000-0000-000061180000}"/>
    <cellStyle name="Normal 6 214" xfId="6289" xr:uid="{00000000-0005-0000-0000-000062180000}"/>
    <cellStyle name="Normal 6 215" xfId="6290" xr:uid="{00000000-0005-0000-0000-000063180000}"/>
    <cellStyle name="Normal 6 22" xfId="6291" xr:uid="{00000000-0005-0000-0000-000064180000}"/>
    <cellStyle name="Normal 6 23" xfId="6292" xr:uid="{00000000-0005-0000-0000-000065180000}"/>
    <cellStyle name="Normal 6 24" xfId="6293" xr:uid="{00000000-0005-0000-0000-000066180000}"/>
    <cellStyle name="Normal 6 25" xfId="6294" xr:uid="{00000000-0005-0000-0000-000067180000}"/>
    <cellStyle name="Normal 6 26" xfId="6295" xr:uid="{00000000-0005-0000-0000-000068180000}"/>
    <cellStyle name="Normal 6 27" xfId="6296" xr:uid="{00000000-0005-0000-0000-000069180000}"/>
    <cellStyle name="Normal 6 28" xfId="6297" xr:uid="{00000000-0005-0000-0000-00006A180000}"/>
    <cellStyle name="Normal 6 29" xfId="6298" xr:uid="{00000000-0005-0000-0000-00006B180000}"/>
    <cellStyle name="Normal 6 3" xfId="6299" xr:uid="{00000000-0005-0000-0000-00006C180000}"/>
    <cellStyle name="Normal 6 30" xfId="6300" xr:uid="{00000000-0005-0000-0000-00006D180000}"/>
    <cellStyle name="Normal 6 31" xfId="6301" xr:uid="{00000000-0005-0000-0000-00006E180000}"/>
    <cellStyle name="Normal 6 32" xfId="6302" xr:uid="{00000000-0005-0000-0000-00006F180000}"/>
    <cellStyle name="Normal 6 33" xfId="6303" xr:uid="{00000000-0005-0000-0000-000070180000}"/>
    <cellStyle name="Normal 6 34" xfId="6304" xr:uid="{00000000-0005-0000-0000-000071180000}"/>
    <cellStyle name="Normal 6 35" xfId="6305" xr:uid="{00000000-0005-0000-0000-000072180000}"/>
    <cellStyle name="Normal 6 36" xfId="6306" xr:uid="{00000000-0005-0000-0000-000073180000}"/>
    <cellStyle name="Normal 6 37" xfId="6307" xr:uid="{00000000-0005-0000-0000-000074180000}"/>
    <cellStyle name="Normal 6 38" xfId="6308" xr:uid="{00000000-0005-0000-0000-000075180000}"/>
    <cellStyle name="Normal 6 39" xfId="6309" xr:uid="{00000000-0005-0000-0000-000076180000}"/>
    <cellStyle name="Normal 6 4" xfId="6310" xr:uid="{00000000-0005-0000-0000-000077180000}"/>
    <cellStyle name="Normal 6 40" xfId="6311" xr:uid="{00000000-0005-0000-0000-000078180000}"/>
    <cellStyle name="Normal 6 41" xfId="6312" xr:uid="{00000000-0005-0000-0000-000079180000}"/>
    <cellStyle name="Normal 6 42" xfId="6313" xr:uid="{00000000-0005-0000-0000-00007A180000}"/>
    <cellStyle name="Normal 6 43" xfId="6314" xr:uid="{00000000-0005-0000-0000-00007B180000}"/>
    <cellStyle name="Normal 6 44" xfId="6315" xr:uid="{00000000-0005-0000-0000-00007C180000}"/>
    <cellStyle name="Normal 6 45" xfId="6316" xr:uid="{00000000-0005-0000-0000-00007D180000}"/>
    <cellStyle name="Normal 6 46" xfId="6317" xr:uid="{00000000-0005-0000-0000-00007E180000}"/>
    <cellStyle name="Normal 6 47" xfId="6318" xr:uid="{00000000-0005-0000-0000-00007F180000}"/>
    <cellStyle name="Normal 6 48" xfId="6319" xr:uid="{00000000-0005-0000-0000-000080180000}"/>
    <cellStyle name="Normal 6 49" xfId="6320" xr:uid="{00000000-0005-0000-0000-000081180000}"/>
    <cellStyle name="Normal 6 5" xfId="6321" xr:uid="{00000000-0005-0000-0000-000082180000}"/>
    <cellStyle name="Normal 6 5 10" xfId="6322" xr:uid="{00000000-0005-0000-0000-000083180000}"/>
    <cellStyle name="Normal 6 5 11" xfId="6323" xr:uid="{00000000-0005-0000-0000-000084180000}"/>
    <cellStyle name="Normal 6 5 2" xfId="6324" xr:uid="{00000000-0005-0000-0000-000085180000}"/>
    <cellStyle name="Normal 6 5 2 2" xfId="6325" xr:uid="{00000000-0005-0000-0000-000086180000}"/>
    <cellStyle name="Normal 6 5 3" xfId="6326" xr:uid="{00000000-0005-0000-0000-000087180000}"/>
    <cellStyle name="Normal 6 5 4" xfId="6327" xr:uid="{00000000-0005-0000-0000-000088180000}"/>
    <cellStyle name="Normal 6 5 5" xfId="6328" xr:uid="{00000000-0005-0000-0000-000089180000}"/>
    <cellStyle name="Normal 6 5 6" xfId="6329" xr:uid="{00000000-0005-0000-0000-00008A180000}"/>
    <cellStyle name="Normal 6 5 7" xfId="6330" xr:uid="{00000000-0005-0000-0000-00008B180000}"/>
    <cellStyle name="Normal 6 5 8" xfId="6331" xr:uid="{00000000-0005-0000-0000-00008C180000}"/>
    <cellStyle name="Normal 6 5 9" xfId="6332" xr:uid="{00000000-0005-0000-0000-00008D180000}"/>
    <cellStyle name="Normal 6 50" xfId="6333" xr:uid="{00000000-0005-0000-0000-00008E180000}"/>
    <cellStyle name="Normal 6 51" xfId="6334" xr:uid="{00000000-0005-0000-0000-00008F180000}"/>
    <cellStyle name="Normal 6 52" xfId="6335" xr:uid="{00000000-0005-0000-0000-000090180000}"/>
    <cellStyle name="Normal 6 53" xfId="6336" xr:uid="{00000000-0005-0000-0000-000091180000}"/>
    <cellStyle name="Normal 6 54" xfId="6337" xr:uid="{00000000-0005-0000-0000-000092180000}"/>
    <cellStyle name="Normal 6 55" xfId="6338" xr:uid="{00000000-0005-0000-0000-000093180000}"/>
    <cellStyle name="Normal 6 56" xfId="6339" xr:uid="{00000000-0005-0000-0000-000094180000}"/>
    <cellStyle name="Normal 6 57" xfId="6340" xr:uid="{00000000-0005-0000-0000-000095180000}"/>
    <cellStyle name="Normal 6 58" xfId="6341" xr:uid="{00000000-0005-0000-0000-000096180000}"/>
    <cellStyle name="Normal 6 59" xfId="6342" xr:uid="{00000000-0005-0000-0000-000097180000}"/>
    <cellStyle name="Normal 6 6" xfId="6343" xr:uid="{00000000-0005-0000-0000-000098180000}"/>
    <cellStyle name="Normal 6 6 10" xfId="6344" xr:uid="{00000000-0005-0000-0000-000099180000}"/>
    <cellStyle name="Normal 6 6 11" xfId="6345" xr:uid="{00000000-0005-0000-0000-00009A180000}"/>
    <cellStyle name="Normal 6 6 2" xfId="6346" xr:uid="{00000000-0005-0000-0000-00009B180000}"/>
    <cellStyle name="Normal 6 6 2 2" xfId="6347" xr:uid="{00000000-0005-0000-0000-00009C180000}"/>
    <cellStyle name="Normal 6 6 3" xfId="6348" xr:uid="{00000000-0005-0000-0000-00009D180000}"/>
    <cellStyle name="Normal 6 6 4" xfId="6349" xr:uid="{00000000-0005-0000-0000-00009E180000}"/>
    <cellStyle name="Normal 6 6 5" xfId="6350" xr:uid="{00000000-0005-0000-0000-00009F180000}"/>
    <cellStyle name="Normal 6 6 6" xfId="6351" xr:uid="{00000000-0005-0000-0000-0000A0180000}"/>
    <cellStyle name="Normal 6 6 7" xfId="6352" xr:uid="{00000000-0005-0000-0000-0000A1180000}"/>
    <cellStyle name="Normal 6 6 8" xfId="6353" xr:uid="{00000000-0005-0000-0000-0000A2180000}"/>
    <cellStyle name="Normal 6 6 9" xfId="6354" xr:uid="{00000000-0005-0000-0000-0000A3180000}"/>
    <cellStyle name="Normal 6 60" xfId="6355" xr:uid="{00000000-0005-0000-0000-0000A4180000}"/>
    <cellStyle name="Normal 6 61" xfId="6356" xr:uid="{00000000-0005-0000-0000-0000A5180000}"/>
    <cellStyle name="Normal 6 62" xfId="6357" xr:uid="{00000000-0005-0000-0000-0000A6180000}"/>
    <cellStyle name="Normal 6 63" xfId="6358" xr:uid="{00000000-0005-0000-0000-0000A7180000}"/>
    <cellStyle name="Normal 6 64" xfId="6359" xr:uid="{00000000-0005-0000-0000-0000A8180000}"/>
    <cellStyle name="Normal 6 65" xfId="6360" xr:uid="{00000000-0005-0000-0000-0000A9180000}"/>
    <cellStyle name="Normal 6 66" xfId="6361" xr:uid="{00000000-0005-0000-0000-0000AA180000}"/>
    <cellStyle name="Normal 6 67" xfId="6362" xr:uid="{00000000-0005-0000-0000-0000AB180000}"/>
    <cellStyle name="Normal 6 68" xfId="6363" xr:uid="{00000000-0005-0000-0000-0000AC180000}"/>
    <cellStyle name="Normal 6 69" xfId="6364" xr:uid="{00000000-0005-0000-0000-0000AD180000}"/>
    <cellStyle name="Normal 6 7" xfId="6365" xr:uid="{00000000-0005-0000-0000-0000AE180000}"/>
    <cellStyle name="Normal 6 7 10" xfId="6366" xr:uid="{00000000-0005-0000-0000-0000AF180000}"/>
    <cellStyle name="Normal 6 7 11" xfId="6367" xr:uid="{00000000-0005-0000-0000-0000B0180000}"/>
    <cellStyle name="Normal 6 7 2" xfId="6368" xr:uid="{00000000-0005-0000-0000-0000B1180000}"/>
    <cellStyle name="Normal 6 7 2 2" xfId="6369" xr:uid="{00000000-0005-0000-0000-0000B2180000}"/>
    <cellStyle name="Normal 6 7 3" xfId="6370" xr:uid="{00000000-0005-0000-0000-0000B3180000}"/>
    <cellStyle name="Normal 6 7 4" xfId="6371" xr:uid="{00000000-0005-0000-0000-0000B4180000}"/>
    <cellStyle name="Normal 6 7 5" xfId="6372" xr:uid="{00000000-0005-0000-0000-0000B5180000}"/>
    <cellStyle name="Normal 6 7 6" xfId="6373" xr:uid="{00000000-0005-0000-0000-0000B6180000}"/>
    <cellStyle name="Normal 6 7 7" xfId="6374" xr:uid="{00000000-0005-0000-0000-0000B7180000}"/>
    <cellStyle name="Normal 6 7 8" xfId="6375" xr:uid="{00000000-0005-0000-0000-0000B8180000}"/>
    <cellStyle name="Normal 6 7 9" xfId="6376" xr:uid="{00000000-0005-0000-0000-0000B9180000}"/>
    <cellStyle name="Normal 6 70" xfId="6377" xr:uid="{00000000-0005-0000-0000-0000BA180000}"/>
    <cellStyle name="Normal 6 71" xfId="6378" xr:uid="{00000000-0005-0000-0000-0000BB180000}"/>
    <cellStyle name="Normal 6 72" xfId="6379" xr:uid="{00000000-0005-0000-0000-0000BC180000}"/>
    <cellStyle name="Normal 6 73" xfId="6380" xr:uid="{00000000-0005-0000-0000-0000BD180000}"/>
    <cellStyle name="Normal 6 74" xfId="6381" xr:uid="{00000000-0005-0000-0000-0000BE180000}"/>
    <cellStyle name="Normal 6 75" xfId="6382" xr:uid="{00000000-0005-0000-0000-0000BF180000}"/>
    <cellStyle name="Normal 6 76" xfId="6383" xr:uid="{00000000-0005-0000-0000-0000C0180000}"/>
    <cellStyle name="Normal 6 77" xfId="6384" xr:uid="{00000000-0005-0000-0000-0000C1180000}"/>
    <cellStyle name="Normal 6 78" xfId="6385" xr:uid="{00000000-0005-0000-0000-0000C2180000}"/>
    <cellStyle name="Normal 6 79" xfId="6386" xr:uid="{00000000-0005-0000-0000-0000C3180000}"/>
    <cellStyle name="Normal 6 8" xfId="6387" xr:uid="{00000000-0005-0000-0000-0000C4180000}"/>
    <cellStyle name="Normal 6 8 10" xfId="6388" xr:uid="{00000000-0005-0000-0000-0000C5180000}"/>
    <cellStyle name="Normal 6 8 11" xfId="6389" xr:uid="{00000000-0005-0000-0000-0000C6180000}"/>
    <cellStyle name="Normal 6 8 2" xfId="6390" xr:uid="{00000000-0005-0000-0000-0000C7180000}"/>
    <cellStyle name="Normal 6 8 2 2" xfId="6391" xr:uid="{00000000-0005-0000-0000-0000C8180000}"/>
    <cellStyle name="Normal 6 8 3" xfId="6392" xr:uid="{00000000-0005-0000-0000-0000C9180000}"/>
    <cellStyle name="Normal 6 8 4" xfId="6393" xr:uid="{00000000-0005-0000-0000-0000CA180000}"/>
    <cellStyle name="Normal 6 8 5" xfId="6394" xr:uid="{00000000-0005-0000-0000-0000CB180000}"/>
    <cellStyle name="Normal 6 8 6" xfId="6395" xr:uid="{00000000-0005-0000-0000-0000CC180000}"/>
    <cellStyle name="Normal 6 8 7" xfId="6396" xr:uid="{00000000-0005-0000-0000-0000CD180000}"/>
    <cellStyle name="Normal 6 8 8" xfId="6397" xr:uid="{00000000-0005-0000-0000-0000CE180000}"/>
    <cellStyle name="Normal 6 8 9" xfId="6398" xr:uid="{00000000-0005-0000-0000-0000CF180000}"/>
    <cellStyle name="Normal 6 80" xfId="6399" xr:uid="{00000000-0005-0000-0000-0000D0180000}"/>
    <cellStyle name="Normal 6 81" xfId="6400" xr:uid="{00000000-0005-0000-0000-0000D1180000}"/>
    <cellStyle name="Normal 6 82" xfId="6401" xr:uid="{00000000-0005-0000-0000-0000D2180000}"/>
    <cellStyle name="Normal 6 83" xfId="6402" xr:uid="{00000000-0005-0000-0000-0000D3180000}"/>
    <cellStyle name="Normal 6 84" xfId="6403" xr:uid="{00000000-0005-0000-0000-0000D4180000}"/>
    <cellStyle name="Normal 6 85" xfId="6404" xr:uid="{00000000-0005-0000-0000-0000D5180000}"/>
    <cellStyle name="Normal 6 86" xfId="6405" xr:uid="{00000000-0005-0000-0000-0000D6180000}"/>
    <cellStyle name="Normal 6 87" xfId="6406" xr:uid="{00000000-0005-0000-0000-0000D7180000}"/>
    <cellStyle name="Normal 6 88" xfId="6407" xr:uid="{00000000-0005-0000-0000-0000D8180000}"/>
    <cellStyle name="Normal 6 89" xfId="6408" xr:uid="{00000000-0005-0000-0000-0000D9180000}"/>
    <cellStyle name="Normal 6 9" xfId="6409" xr:uid="{00000000-0005-0000-0000-0000DA180000}"/>
    <cellStyle name="Normal 6 9 10" xfId="6410" xr:uid="{00000000-0005-0000-0000-0000DB180000}"/>
    <cellStyle name="Normal 6 9 11" xfId="6411" xr:uid="{00000000-0005-0000-0000-0000DC180000}"/>
    <cellStyle name="Normal 6 9 2" xfId="6412" xr:uid="{00000000-0005-0000-0000-0000DD180000}"/>
    <cellStyle name="Normal 6 9 2 2" xfId="6413" xr:uid="{00000000-0005-0000-0000-0000DE180000}"/>
    <cellStyle name="Normal 6 9 3" xfId="6414" xr:uid="{00000000-0005-0000-0000-0000DF180000}"/>
    <cellStyle name="Normal 6 9 4" xfId="6415" xr:uid="{00000000-0005-0000-0000-0000E0180000}"/>
    <cellStyle name="Normal 6 9 5" xfId="6416" xr:uid="{00000000-0005-0000-0000-0000E1180000}"/>
    <cellStyle name="Normal 6 9 6" xfId="6417" xr:uid="{00000000-0005-0000-0000-0000E2180000}"/>
    <cellStyle name="Normal 6 9 7" xfId="6418" xr:uid="{00000000-0005-0000-0000-0000E3180000}"/>
    <cellStyle name="Normal 6 9 8" xfId="6419" xr:uid="{00000000-0005-0000-0000-0000E4180000}"/>
    <cellStyle name="Normal 6 9 9" xfId="6420" xr:uid="{00000000-0005-0000-0000-0000E5180000}"/>
    <cellStyle name="Normal 6 90" xfId="6421" xr:uid="{00000000-0005-0000-0000-0000E6180000}"/>
    <cellStyle name="Normal 6 91" xfId="6422" xr:uid="{00000000-0005-0000-0000-0000E7180000}"/>
    <cellStyle name="Normal 6 92" xfId="6423" xr:uid="{00000000-0005-0000-0000-0000E8180000}"/>
    <cellStyle name="Normal 6 93" xfId="6424" xr:uid="{00000000-0005-0000-0000-0000E9180000}"/>
    <cellStyle name="Normal 6 94" xfId="6425" xr:uid="{00000000-0005-0000-0000-0000EA180000}"/>
    <cellStyle name="Normal 6 95" xfId="6426" xr:uid="{00000000-0005-0000-0000-0000EB180000}"/>
    <cellStyle name="Normal 6 96" xfId="6427" xr:uid="{00000000-0005-0000-0000-0000EC180000}"/>
    <cellStyle name="Normal 6 97" xfId="6428" xr:uid="{00000000-0005-0000-0000-0000ED180000}"/>
    <cellStyle name="Normal 6 98" xfId="6429" xr:uid="{00000000-0005-0000-0000-0000EE180000}"/>
    <cellStyle name="Normal 6 99" xfId="6430" xr:uid="{00000000-0005-0000-0000-0000EF180000}"/>
    <cellStyle name="Normal 60" xfId="6431" xr:uid="{00000000-0005-0000-0000-0000F0180000}"/>
    <cellStyle name="Normal 61" xfId="6432" xr:uid="{00000000-0005-0000-0000-0000F1180000}"/>
    <cellStyle name="Normal 62" xfId="6433" xr:uid="{00000000-0005-0000-0000-0000F2180000}"/>
    <cellStyle name="Normal 63" xfId="6434" xr:uid="{00000000-0005-0000-0000-0000F3180000}"/>
    <cellStyle name="Normal 64" xfId="6435" xr:uid="{00000000-0005-0000-0000-0000F4180000}"/>
    <cellStyle name="Normal 65" xfId="6436" xr:uid="{00000000-0005-0000-0000-0000F5180000}"/>
    <cellStyle name="Normal 66" xfId="6437" xr:uid="{00000000-0005-0000-0000-0000F6180000}"/>
    <cellStyle name="Normal 67" xfId="6438" xr:uid="{00000000-0005-0000-0000-0000F7180000}"/>
    <cellStyle name="Normal 68" xfId="6439" xr:uid="{00000000-0005-0000-0000-0000F8180000}"/>
    <cellStyle name="Normal 69" xfId="6440" xr:uid="{00000000-0005-0000-0000-0000F9180000}"/>
    <cellStyle name="Normal 7" xfId="122" xr:uid="{00000000-0005-0000-0000-0000FA180000}"/>
    <cellStyle name="Normal 7 10" xfId="6442" xr:uid="{00000000-0005-0000-0000-0000FB180000}"/>
    <cellStyle name="Normal 7 10 2" xfId="6443" xr:uid="{00000000-0005-0000-0000-0000FC180000}"/>
    <cellStyle name="Normal 7 10 3" xfId="6444" xr:uid="{00000000-0005-0000-0000-0000FD180000}"/>
    <cellStyle name="Normal 7 10 4" xfId="6445" xr:uid="{00000000-0005-0000-0000-0000FE180000}"/>
    <cellStyle name="Normal 7 10 5" xfId="6446" xr:uid="{00000000-0005-0000-0000-0000FF180000}"/>
    <cellStyle name="Normal 7 10 6" xfId="6447" xr:uid="{00000000-0005-0000-0000-000000190000}"/>
    <cellStyle name="Normal 7 10 7" xfId="6448" xr:uid="{00000000-0005-0000-0000-000001190000}"/>
    <cellStyle name="Normal 7 10 8" xfId="6449" xr:uid="{00000000-0005-0000-0000-000002190000}"/>
    <cellStyle name="Normal 7 10 9" xfId="6450" xr:uid="{00000000-0005-0000-0000-000003190000}"/>
    <cellStyle name="Normal 7 11" xfId="6451" xr:uid="{00000000-0005-0000-0000-000004190000}"/>
    <cellStyle name="Normal 7 11 2" xfId="6452" xr:uid="{00000000-0005-0000-0000-000005190000}"/>
    <cellStyle name="Normal 7 11 3" xfId="6453" xr:uid="{00000000-0005-0000-0000-000006190000}"/>
    <cellStyle name="Normal 7 11 4" xfId="6454" xr:uid="{00000000-0005-0000-0000-000007190000}"/>
    <cellStyle name="Normal 7 11 5" xfId="6455" xr:uid="{00000000-0005-0000-0000-000008190000}"/>
    <cellStyle name="Normal 7 11 6" xfId="6456" xr:uid="{00000000-0005-0000-0000-000009190000}"/>
    <cellStyle name="Normal 7 11 7" xfId="6457" xr:uid="{00000000-0005-0000-0000-00000A190000}"/>
    <cellStyle name="Normal 7 11 8" xfId="6458" xr:uid="{00000000-0005-0000-0000-00000B190000}"/>
    <cellStyle name="Normal 7 11 9" xfId="6459" xr:uid="{00000000-0005-0000-0000-00000C190000}"/>
    <cellStyle name="Normal 7 12" xfId="6460" xr:uid="{00000000-0005-0000-0000-00000D190000}"/>
    <cellStyle name="Normal 7 13" xfId="6461" xr:uid="{00000000-0005-0000-0000-00000E190000}"/>
    <cellStyle name="Normal 7 14" xfId="6462" xr:uid="{00000000-0005-0000-0000-00000F190000}"/>
    <cellStyle name="Normal 7 15" xfId="6463" xr:uid="{00000000-0005-0000-0000-000010190000}"/>
    <cellStyle name="Normal 7 2" xfId="6441" xr:uid="{00000000-0005-0000-0000-000011190000}"/>
    <cellStyle name="Normal 7 3" xfId="6464" xr:uid="{00000000-0005-0000-0000-000012190000}"/>
    <cellStyle name="Normal 7 3 2" xfId="6465" xr:uid="{00000000-0005-0000-0000-000013190000}"/>
    <cellStyle name="Normal 7 3 3" xfId="6466" xr:uid="{00000000-0005-0000-0000-000014190000}"/>
    <cellStyle name="Normal 7 3 4" xfId="6467" xr:uid="{00000000-0005-0000-0000-000015190000}"/>
    <cellStyle name="Normal 7 3 5" xfId="6468" xr:uid="{00000000-0005-0000-0000-000016190000}"/>
    <cellStyle name="Normal 7 3 6" xfId="6469" xr:uid="{00000000-0005-0000-0000-000017190000}"/>
    <cellStyle name="Normal 7 3 7" xfId="6470" xr:uid="{00000000-0005-0000-0000-000018190000}"/>
    <cellStyle name="Normal 7 3 8" xfId="6471" xr:uid="{00000000-0005-0000-0000-000019190000}"/>
    <cellStyle name="Normal 7 3 9" xfId="6472" xr:uid="{00000000-0005-0000-0000-00001A190000}"/>
    <cellStyle name="Normal 7 4" xfId="6473" xr:uid="{00000000-0005-0000-0000-00001B190000}"/>
    <cellStyle name="Normal 7 4 2" xfId="6474" xr:uid="{00000000-0005-0000-0000-00001C190000}"/>
    <cellStyle name="Normal 7 4 3" xfId="6475" xr:uid="{00000000-0005-0000-0000-00001D190000}"/>
    <cellStyle name="Normal 7 4 4" xfId="6476" xr:uid="{00000000-0005-0000-0000-00001E190000}"/>
    <cellStyle name="Normal 7 4 5" xfId="6477" xr:uid="{00000000-0005-0000-0000-00001F190000}"/>
    <cellStyle name="Normal 7 4 6" xfId="6478" xr:uid="{00000000-0005-0000-0000-000020190000}"/>
    <cellStyle name="Normal 7 4 7" xfId="6479" xr:uid="{00000000-0005-0000-0000-000021190000}"/>
    <cellStyle name="Normal 7 4 8" xfId="6480" xr:uid="{00000000-0005-0000-0000-000022190000}"/>
    <cellStyle name="Normal 7 4 9" xfId="6481" xr:uid="{00000000-0005-0000-0000-000023190000}"/>
    <cellStyle name="Normal 7 5" xfId="6482" xr:uid="{00000000-0005-0000-0000-000024190000}"/>
    <cellStyle name="Normal 7 5 2" xfId="6483" xr:uid="{00000000-0005-0000-0000-000025190000}"/>
    <cellStyle name="Normal 7 5 3" xfId="6484" xr:uid="{00000000-0005-0000-0000-000026190000}"/>
    <cellStyle name="Normal 7 5 4" xfId="6485" xr:uid="{00000000-0005-0000-0000-000027190000}"/>
    <cellStyle name="Normal 7 5 5" xfId="6486" xr:uid="{00000000-0005-0000-0000-000028190000}"/>
    <cellStyle name="Normal 7 5 6" xfId="6487" xr:uid="{00000000-0005-0000-0000-000029190000}"/>
    <cellStyle name="Normal 7 5 7" xfId="6488" xr:uid="{00000000-0005-0000-0000-00002A190000}"/>
    <cellStyle name="Normal 7 5 8" xfId="6489" xr:uid="{00000000-0005-0000-0000-00002B190000}"/>
    <cellStyle name="Normal 7 5 9" xfId="6490" xr:uid="{00000000-0005-0000-0000-00002C190000}"/>
    <cellStyle name="Normal 7 6" xfId="6491" xr:uid="{00000000-0005-0000-0000-00002D190000}"/>
    <cellStyle name="Normal 7 6 2" xfId="6492" xr:uid="{00000000-0005-0000-0000-00002E190000}"/>
    <cellStyle name="Normal 7 6 3" xfId="6493" xr:uid="{00000000-0005-0000-0000-00002F190000}"/>
    <cellStyle name="Normal 7 6 4" xfId="6494" xr:uid="{00000000-0005-0000-0000-000030190000}"/>
    <cellStyle name="Normal 7 6 5" xfId="6495" xr:uid="{00000000-0005-0000-0000-000031190000}"/>
    <cellStyle name="Normal 7 6 6" xfId="6496" xr:uid="{00000000-0005-0000-0000-000032190000}"/>
    <cellStyle name="Normal 7 6 7" xfId="6497" xr:uid="{00000000-0005-0000-0000-000033190000}"/>
    <cellStyle name="Normal 7 6 8" xfId="6498" xr:uid="{00000000-0005-0000-0000-000034190000}"/>
    <cellStyle name="Normal 7 6 9" xfId="6499" xr:uid="{00000000-0005-0000-0000-000035190000}"/>
    <cellStyle name="Normal 7 7" xfId="6500" xr:uid="{00000000-0005-0000-0000-000036190000}"/>
    <cellStyle name="Normal 7 7 2" xfId="6501" xr:uid="{00000000-0005-0000-0000-000037190000}"/>
    <cellStyle name="Normal 7 7 3" xfId="6502" xr:uid="{00000000-0005-0000-0000-000038190000}"/>
    <cellStyle name="Normal 7 7 4" xfId="6503" xr:uid="{00000000-0005-0000-0000-000039190000}"/>
    <cellStyle name="Normal 7 7 5" xfId="6504" xr:uid="{00000000-0005-0000-0000-00003A190000}"/>
    <cellStyle name="Normal 7 7 6" xfId="6505" xr:uid="{00000000-0005-0000-0000-00003B190000}"/>
    <cellStyle name="Normal 7 7 7" xfId="6506" xr:uid="{00000000-0005-0000-0000-00003C190000}"/>
    <cellStyle name="Normal 7 7 8" xfId="6507" xr:uid="{00000000-0005-0000-0000-00003D190000}"/>
    <cellStyle name="Normal 7 7 9" xfId="6508" xr:uid="{00000000-0005-0000-0000-00003E190000}"/>
    <cellStyle name="Normal 7 8" xfId="6509" xr:uid="{00000000-0005-0000-0000-00003F190000}"/>
    <cellStyle name="Normal 7 8 2" xfId="6510" xr:uid="{00000000-0005-0000-0000-000040190000}"/>
    <cellStyle name="Normal 7 8 3" xfId="6511" xr:uid="{00000000-0005-0000-0000-000041190000}"/>
    <cellStyle name="Normal 7 8 4" xfId="6512" xr:uid="{00000000-0005-0000-0000-000042190000}"/>
    <cellStyle name="Normal 7 8 5" xfId="6513" xr:uid="{00000000-0005-0000-0000-000043190000}"/>
    <cellStyle name="Normal 7 8 6" xfId="6514" xr:uid="{00000000-0005-0000-0000-000044190000}"/>
    <cellStyle name="Normal 7 8 7" xfId="6515" xr:uid="{00000000-0005-0000-0000-000045190000}"/>
    <cellStyle name="Normal 7 8 8" xfId="6516" xr:uid="{00000000-0005-0000-0000-000046190000}"/>
    <cellStyle name="Normal 7 8 9" xfId="6517" xr:uid="{00000000-0005-0000-0000-000047190000}"/>
    <cellStyle name="Normal 7 9" xfId="6518" xr:uid="{00000000-0005-0000-0000-000048190000}"/>
    <cellStyle name="Normal 7 9 2" xfId="6519" xr:uid="{00000000-0005-0000-0000-000049190000}"/>
    <cellStyle name="Normal 7 9 3" xfId="6520" xr:uid="{00000000-0005-0000-0000-00004A190000}"/>
    <cellStyle name="Normal 7 9 4" xfId="6521" xr:uid="{00000000-0005-0000-0000-00004B190000}"/>
    <cellStyle name="Normal 7 9 5" xfId="6522" xr:uid="{00000000-0005-0000-0000-00004C190000}"/>
    <cellStyle name="Normal 7 9 6" xfId="6523" xr:uid="{00000000-0005-0000-0000-00004D190000}"/>
    <cellStyle name="Normal 7 9 7" xfId="6524" xr:uid="{00000000-0005-0000-0000-00004E190000}"/>
    <cellStyle name="Normal 7 9 8" xfId="6525" xr:uid="{00000000-0005-0000-0000-00004F190000}"/>
    <cellStyle name="Normal 7 9 9" xfId="6526" xr:uid="{00000000-0005-0000-0000-000050190000}"/>
    <cellStyle name="Normal 70" xfId="6527" xr:uid="{00000000-0005-0000-0000-000051190000}"/>
    <cellStyle name="Normal 71" xfId="6528" xr:uid="{00000000-0005-0000-0000-000052190000}"/>
    <cellStyle name="Normal 72" xfId="6529" xr:uid="{00000000-0005-0000-0000-000053190000}"/>
    <cellStyle name="Normal 73" xfId="6530" xr:uid="{00000000-0005-0000-0000-000054190000}"/>
    <cellStyle name="Normal 74" xfId="6531" xr:uid="{00000000-0005-0000-0000-000055190000}"/>
    <cellStyle name="Normal 75" xfId="6532" xr:uid="{00000000-0005-0000-0000-000056190000}"/>
    <cellStyle name="Normal 76" xfId="6533" xr:uid="{00000000-0005-0000-0000-000057190000}"/>
    <cellStyle name="Normal 77" xfId="6534" xr:uid="{00000000-0005-0000-0000-000058190000}"/>
    <cellStyle name="Normal 78" xfId="6535" xr:uid="{00000000-0005-0000-0000-000059190000}"/>
    <cellStyle name="Normal 79" xfId="6536" xr:uid="{00000000-0005-0000-0000-00005A190000}"/>
    <cellStyle name="Normal 8" xfId="177" xr:uid="{00000000-0005-0000-0000-00005B190000}"/>
    <cellStyle name="Normal 8 10" xfId="6538" xr:uid="{00000000-0005-0000-0000-00005C190000}"/>
    <cellStyle name="Normal 8 10 10" xfId="6539" xr:uid="{00000000-0005-0000-0000-00005D190000}"/>
    <cellStyle name="Normal 8 10 11" xfId="6540" xr:uid="{00000000-0005-0000-0000-00005E190000}"/>
    <cellStyle name="Normal 8 10 2" xfId="6541" xr:uid="{00000000-0005-0000-0000-00005F190000}"/>
    <cellStyle name="Normal 8 10 2 2" xfId="6542" xr:uid="{00000000-0005-0000-0000-000060190000}"/>
    <cellStyle name="Normal 8 10 3" xfId="6543" xr:uid="{00000000-0005-0000-0000-000061190000}"/>
    <cellStyle name="Normal 8 10 4" xfId="6544" xr:uid="{00000000-0005-0000-0000-000062190000}"/>
    <cellStyle name="Normal 8 10 5" xfId="6545" xr:uid="{00000000-0005-0000-0000-000063190000}"/>
    <cellStyle name="Normal 8 10 6" xfId="6546" xr:uid="{00000000-0005-0000-0000-000064190000}"/>
    <cellStyle name="Normal 8 10 7" xfId="6547" xr:uid="{00000000-0005-0000-0000-000065190000}"/>
    <cellStyle name="Normal 8 10 8" xfId="6548" xr:uid="{00000000-0005-0000-0000-000066190000}"/>
    <cellStyle name="Normal 8 10 9" xfId="6549" xr:uid="{00000000-0005-0000-0000-000067190000}"/>
    <cellStyle name="Normal 8 100" xfId="6550" xr:uid="{00000000-0005-0000-0000-000068190000}"/>
    <cellStyle name="Normal 8 101" xfId="6551" xr:uid="{00000000-0005-0000-0000-000069190000}"/>
    <cellStyle name="Normal 8 102" xfId="6552" xr:uid="{00000000-0005-0000-0000-00006A190000}"/>
    <cellStyle name="Normal 8 103" xfId="6553" xr:uid="{00000000-0005-0000-0000-00006B190000}"/>
    <cellStyle name="Normal 8 104" xfId="6554" xr:uid="{00000000-0005-0000-0000-00006C190000}"/>
    <cellStyle name="Normal 8 105" xfId="6555" xr:uid="{00000000-0005-0000-0000-00006D190000}"/>
    <cellStyle name="Normal 8 106" xfId="6556" xr:uid="{00000000-0005-0000-0000-00006E190000}"/>
    <cellStyle name="Normal 8 107" xfId="6557" xr:uid="{00000000-0005-0000-0000-00006F190000}"/>
    <cellStyle name="Normal 8 108" xfId="6558" xr:uid="{00000000-0005-0000-0000-000070190000}"/>
    <cellStyle name="Normal 8 109" xfId="6559" xr:uid="{00000000-0005-0000-0000-000071190000}"/>
    <cellStyle name="Normal 8 11" xfId="6560" xr:uid="{00000000-0005-0000-0000-000072190000}"/>
    <cellStyle name="Normal 8 11 10" xfId="6561" xr:uid="{00000000-0005-0000-0000-000073190000}"/>
    <cellStyle name="Normal 8 11 11" xfId="6562" xr:uid="{00000000-0005-0000-0000-000074190000}"/>
    <cellStyle name="Normal 8 11 2" xfId="6563" xr:uid="{00000000-0005-0000-0000-000075190000}"/>
    <cellStyle name="Normal 8 11 2 2" xfId="6564" xr:uid="{00000000-0005-0000-0000-000076190000}"/>
    <cellStyle name="Normal 8 11 3" xfId="6565" xr:uid="{00000000-0005-0000-0000-000077190000}"/>
    <cellStyle name="Normal 8 11 4" xfId="6566" xr:uid="{00000000-0005-0000-0000-000078190000}"/>
    <cellStyle name="Normal 8 11 5" xfId="6567" xr:uid="{00000000-0005-0000-0000-000079190000}"/>
    <cellStyle name="Normal 8 11 6" xfId="6568" xr:uid="{00000000-0005-0000-0000-00007A190000}"/>
    <cellStyle name="Normal 8 11 7" xfId="6569" xr:uid="{00000000-0005-0000-0000-00007B190000}"/>
    <cellStyle name="Normal 8 11 8" xfId="6570" xr:uid="{00000000-0005-0000-0000-00007C190000}"/>
    <cellStyle name="Normal 8 11 9" xfId="6571" xr:uid="{00000000-0005-0000-0000-00007D190000}"/>
    <cellStyle name="Normal 8 110" xfId="6572" xr:uid="{00000000-0005-0000-0000-00007E190000}"/>
    <cellStyle name="Normal 8 111" xfId="6573" xr:uid="{00000000-0005-0000-0000-00007F190000}"/>
    <cellStyle name="Normal 8 112" xfId="6574" xr:uid="{00000000-0005-0000-0000-000080190000}"/>
    <cellStyle name="Normal 8 113" xfId="6575" xr:uid="{00000000-0005-0000-0000-000081190000}"/>
    <cellStyle name="Normal 8 114" xfId="6576" xr:uid="{00000000-0005-0000-0000-000082190000}"/>
    <cellStyle name="Normal 8 115" xfId="6577" xr:uid="{00000000-0005-0000-0000-000083190000}"/>
    <cellStyle name="Normal 8 116" xfId="6578" xr:uid="{00000000-0005-0000-0000-000084190000}"/>
    <cellStyle name="Normal 8 117" xfId="6579" xr:uid="{00000000-0005-0000-0000-000085190000}"/>
    <cellStyle name="Normal 8 118" xfId="6580" xr:uid="{00000000-0005-0000-0000-000086190000}"/>
    <cellStyle name="Normal 8 119" xfId="6581" xr:uid="{00000000-0005-0000-0000-000087190000}"/>
    <cellStyle name="Normal 8 12" xfId="6582" xr:uid="{00000000-0005-0000-0000-000088190000}"/>
    <cellStyle name="Normal 8 12 10" xfId="6583" xr:uid="{00000000-0005-0000-0000-000089190000}"/>
    <cellStyle name="Normal 8 12 11" xfId="6584" xr:uid="{00000000-0005-0000-0000-00008A190000}"/>
    <cellStyle name="Normal 8 12 2" xfId="6585" xr:uid="{00000000-0005-0000-0000-00008B190000}"/>
    <cellStyle name="Normal 8 12 2 2" xfId="6586" xr:uid="{00000000-0005-0000-0000-00008C190000}"/>
    <cellStyle name="Normal 8 12 3" xfId="6587" xr:uid="{00000000-0005-0000-0000-00008D190000}"/>
    <cellStyle name="Normal 8 12 4" xfId="6588" xr:uid="{00000000-0005-0000-0000-00008E190000}"/>
    <cellStyle name="Normal 8 12 5" xfId="6589" xr:uid="{00000000-0005-0000-0000-00008F190000}"/>
    <cellStyle name="Normal 8 12 6" xfId="6590" xr:uid="{00000000-0005-0000-0000-000090190000}"/>
    <cellStyle name="Normal 8 12 7" xfId="6591" xr:uid="{00000000-0005-0000-0000-000091190000}"/>
    <cellStyle name="Normal 8 12 8" xfId="6592" xr:uid="{00000000-0005-0000-0000-000092190000}"/>
    <cellStyle name="Normal 8 12 9" xfId="6593" xr:uid="{00000000-0005-0000-0000-000093190000}"/>
    <cellStyle name="Normal 8 120" xfId="6594" xr:uid="{00000000-0005-0000-0000-000094190000}"/>
    <cellStyle name="Normal 8 121" xfId="6595" xr:uid="{00000000-0005-0000-0000-000095190000}"/>
    <cellStyle name="Normal 8 122" xfId="6596" xr:uid="{00000000-0005-0000-0000-000096190000}"/>
    <cellStyle name="Normal 8 123" xfId="6597" xr:uid="{00000000-0005-0000-0000-000097190000}"/>
    <cellStyle name="Normal 8 124" xfId="6598" xr:uid="{00000000-0005-0000-0000-000098190000}"/>
    <cellStyle name="Normal 8 125" xfId="6599" xr:uid="{00000000-0005-0000-0000-000099190000}"/>
    <cellStyle name="Normal 8 126" xfId="6600" xr:uid="{00000000-0005-0000-0000-00009A190000}"/>
    <cellStyle name="Normal 8 127" xfId="6601" xr:uid="{00000000-0005-0000-0000-00009B190000}"/>
    <cellStyle name="Normal 8 128" xfId="6602" xr:uid="{00000000-0005-0000-0000-00009C190000}"/>
    <cellStyle name="Normal 8 129" xfId="6603" xr:uid="{00000000-0005-0000-0000-00009D190000}"/>
    <cellStyle name="Normal 8 13" xfId="6604" xr:uid="{00000000-0005-0000-0000-00009E190000}"/>
    <cellStyle name="Normal 8 13 10" xfId="6605" xr:uid="{00000000-0005-0000-0000-00009F190000}"/>
    <cellStyle name="Normal 8 13 11" xfId="6606" xr:uid="{00000000-0005-0000-0000-0000A0190000}"/>
    <cellStyle name="Normal 8 13 2" xfId="6607" xr:uid="{00000000-0005-0000-0000-0000A1190000}"/>
    <cellStyle name="Normal 8 13 2 2" xfId="6608" xr:uid="{00000000-0005-0000-0000-0000A2190000}"/>
    <cellStyle name="Normal 8 13 3" xfId="6609" xr:uid="{00000000-0005-0000-0000-0000A3190000}"/>
    <cellStyle name="Normal 8 13 4" xfId="6610" xr:uid="{00000000-0005-0000-0000-0000A4190000}"/>
    <cellStyle name="Normal 8 13 5" xfId="6611" xr:uid="{00000000-0005-0000-0000-0000A5190000}"/>
    <cellStyle name="Normal 8 13 6" xfId="6612" xr:uid="{00000000-0005-0000-0000-0000A6190000}"/>
    <cellStyle name="Normal 8 13 7" xfId="6613" xr:uid="{00000000-0005-0000-0000-0000A7190000}"/>
    <cellStyle name="Normal 8 13 8" xfId="6614" xr:uid="{00000000-0005-0000-0000-0000A8190000}"/>
    <cellStyle name="Normal 8 13 9" xfId="6615" xr:uid="{00000000-0005-0000-0000-0000A9190000}"/>
    <cellStyle name="Normal 8 130" xfId="6616" xr:uid="{00000000-0005-0000-0000-0000AA190000}"/>
    <cellStyle name="Normal 8 131" xfId="6617" xr:uid="{00000000-0005-0000-0000-0000AB190000}"/>
    <cellStyle name="Normal 8 132" xfId="6618" xr:uid="{00000000-0005-0000-0000-0000AC190000}"/>
    <cellStyle name="Normal 8 133" xfId="6619" xr:uid="{00000000-0005-0000-0000-0000AD190000}"/>
    <cellStyle name="Normal 8 134" xfId="6620" xr:uid="{00000000-0005-0000-0000-0000AE190000}"/>
    <cellStyle name="Normal 8 135" xfId="6621" xr:uid="{00000000-0005-0000-0000-0000AF190000}"/>
    <cellStyle name="Normal 8 136" xfId="6622" xr:uid="{00000000-0005-0000-0000-0000B0190000}"/>
    <cellStyle name="Normal 8 137" xfId="6623" xr:uid="{00000000-0005-0000-0000-0000B1190000}"/>
    <cellStyle name="Normal 8 138" xfId="6624" xr:uid="{00000000-0005-0000-0000-0000B2190000}"/>
    <cellStyle name="Normal 8 139" xfId="6625" xr:uid="{00000000-0005-0000-0000-0000B3190000}"/>
    <cellStyle name="Normal 8 14" xfId="6626" xr:uid="{00000000-0005-0000-0000-0000B4190000}"/>
    <cellStyle name="Normal 8 14 10" xfId="6627" xr:uid="{00000000-0005-0000-0000-0000B5190000}"/>
    <cellStyle name="Normal 8 14 11" xfId="6628" xr:uid="{00000000-0005-0000-0000-0000B6190000}"/>
    <cellStyle name="Normal 8 14 2" xfId="6629" xr:uid="{00000000-0005-0000-0000-0000B7190000}"/>
    <cellStyle name="Normal 8 14 2 2" xfId="6630" xr:uid="{00000000-0005-0000-0000-0000B8190000}"/>
    <cellStyle name="Normal 8 14 3" xfId="6631" xr:uid="{00000000-0005-0000-0000-0000B9190000}"/>
    <cellStyle name="Normal 8 14 4" xfId="6632" xr:uid="{00000000-0005-0000-0000-0000BA190000}"/>
    <cellStyle name="Normal 8 14 5" xfId="6633" xr:uid="{00000000-0005-0000-0000-0000BB190000}"/>
    <cellStyle name="Normal 8 14 6" xfId="6634" xr:uid="{00000000-0005-0000-0000-0000BC190000}"/>
    <cellStyle name="Normal 8 14 7" xfId="6635" xr:uid="{00000000-0005-0000-0000-0000BD190000}"/>
    <cellStyle name="Normal 8 14 8" xfId="6636" xr:uid="{00000000-0005-0000-0000-0000BE190000}"/>
    <cellStyle name="Normal 8 14 9" xfId="6637" xr:uid="{00000000-0005-0000-0000-0000BF190000}"/>
    <cellStyle name="Normal 8 140" xfId="6638" xr:uid="{00000000-0005-0000-0000-0000C0190000}"/>
    <cellStyle name="Normal 8 141" xfId="6639" xr:uid="{00000000-0005-0000-0000-0000C1190000}"/>
    <cellStyle name="Normal 8 142" xfId="6640" xr:uid="{00000000-0005-0000-0000-0000C2190000}"/>
    <cellStyle name="Normal 8 143" xfId="6641" xr:uid="{00000000-0005-0000-0000-0000C3190000}"/>
    <cellStyle name="Normal 8 144" xfId="6642" xr:uid="{00000000-0005-0000-0000-0000C4190000}"/>
    <cellStyle name="Normal 8 145" xfId="6643" xr:uid="{00000000-0005-0000-0000-0000C5190000}"/>
    <cellStyle name="Normal 8 146" xfId="6644" xr:uid="{00000000-0005-0000-0000-0000C6190000}"/>
    <cellStyle name="Normal 8 147" xfId="6645" xr:uid="{00000000-0005-0000-0000-0000C7190000}"/>
    <cellStyle name="Normal 8 148" xfId="6646" xr:uid="{00000000-0005-0000-0000-0000C8190000}"/>
    <cellStyle name="Normal 8 149" xfId="6647" xr:uid="{00000000-0005-0000-0000-0000C9190000}"/>
    <cellStyle name="Normal 8 15" xfId="6648" xr:uid="{00000000-0005-0000-0000-0000CA190000}"/>
    <cellStyle name="Normal 8 15 10" xfId="6649" xr:uid="{00000000-0005-0000-0000-0000CB190000}"/>
    <cellStyle name="Normal 8 15 11" xfId="6650" xr:uid="{00000000-0005-0000-0000-0000CC190000}"/>
    <cellStyle name="Normal 8 15 2" xfId="6651" xr:uid="{00000000-0005-0000-0000-0000CD190000}"/>
    <cellStyle name="Normal 8 15 2 2" xfId="6652" xr:uid="{00000000-0005-0000-0000-0000CE190000}"/>
    <cellStyle name="Normal 8 15 3" xfId="6653" xr:uid="{00000000-0005-0000-0000-0000CF190000}"/>
    <cellStyle name="Normal 8 15 4" xfId="6654" xr:uid="{00000000-0005-0000-0000-0000D0190000}"/>
    <cellStyle name="Normal 8 15 5" xfId="6655" xr:uid="{00000000-0005-0000-0000-0000D1190000}"/>
    <cellStyle name="Normal 8 15 6" xfId="6656" xr:uid="{00000000-0005-0000-0000-0000D2190000}"/>
    <cellStyle name="Normal 8 15 7" xfId="6657" xr:uid="{00000000-0005-0000-0000-0000D3190000}"/>
    <cellStyle name="Normal 8 15 8" xfId="6658" xr:uid="{00000000-0005-0000-0000-0000D4190000}"/>
    <cellStyle name="Normal 8 15 9" xfId="6659" xr:uid="{00000000-0005-0000-0000-0000D5190000}"/>
    <cellStyle name="Normal 8 150" xfId="6660" xr:uid="{00000000-0005-0000-0000-0000D6190000}"/>
    <cellStyle name="Normal 8 151" xfId="6661" xr:uid="{00000000-0005-0000-0000-0000D7190000}"/>
    <cellStyle name="Normal 8 152" xfId="6662" xr:uid="{00000000-0005-0000-0000-0000D8190000}"/>
    <cellStyle name="Normal 8 153" xfId="6663" xr:uid="{00000000-0005-0000-0000-0000D9190000}"/>
    <cellStyle name="Normal 8 154" xfId="6664" xr:uid="{00000000-0005-0000-0000-0000DA190000}"/>
    <cellStyle name="Normal 8 155" xfId="6665" xr:uid="{00000000-0005-0000-0000-0000DB190000}"/>
    <cellStyle name="Normal 8 156" xfId="6666" xr:uid="{00000000-0005-0000-0000-0000DC190000}"/>
    <cellStyle name="Normal 8 157" xfId="6667" xr:uid="{00000000-0005-0000-0000-0000DD190000}"/>
    <cellStyle name="Normal 8 158" xfId="6668" xr:uid="{00000000-0005-0000-0000-0000DE190000}"/>
    <cellStyle name="Normal 8 159" xfId="6669" xr:uid="{00000000-0005-0000-0000-0000DF190000}"/>
    <cellStyle name="Normal 8 16" xfId="6670" xr:uid="{00000000-0005-0000-0000-0000E0190000}"/>
    <cellStyle name="Normal 8 16 10" xfId="6671" xr:uid="{00000000-0005-0000-0000-0000E1190000}"/>
    <cellStyle name="Normal 8 16 11" xfId="6672" xr:uid="{00000000-0005-0000-0000-0000E2190000}"/>
    <cellStyle name="Normal 8 16 2" xfId="6673" xr:uid="{00000000-0005-0000-0000-0000E3190000}"/>
    <cellStyle name="Normal 8 16 2 2" xfId="6674" xr:uid="{00000000-0005-0000-0000-0000E4190000}"/>
    <cellStyle name="Normal 8 16 3" xfId="6675" xr:uid="{00000000-0005-0000-0000-0000E5190000}"/>
    <cellStyle name="Normal 8 16 4" xfId="6676" xr:uid="{00000000-0005-0000-0000-0000E6190000}"/>
    <cellStyle name="Normal 8 16 5" xfId="6677" xr:uid="{00000000-0005-0000-0000-0000E7190000}"/>
    <cellStyle name="Normal 8 16 6" xfId="6678" xr:uid="{00000000-0005-0000-0000-0000E8190000}"/>
    <cellStyle name="Normal 8 16 7" xfId="6679" xr:uid="{00000000-0005-0000-0000-0000E9190000}"/>
    <cellStyle name="Normal 8 16 8" xfId="6680" xr:uid="{00000000-0005-0000-0000-0000EA190000}"/>
    <cellStyle name="Normal 8 16 9" xfId="6681" xr:uid="{00000000-0005-0000-0000-0000EB190000}"/>
    <cellStyle name="Normal 8 160" xfId="6682" xr:uid="{00000000-0005-0000-0000-0000EC190000}"/>
    <cellStyle name="Normal 8 161" xfId="6683" xr:uid="{00000000-0005-0000-0000-0000ED190000}"/>
    <cellStyle name="Normal 8 162" xfId="6684" xr:uid="{00000000-0005-0000-0000-0000EE190000}"/>
    <cellStyle name="Normal 8 163" xfId="6685" xr:uid="{00000000-0005-0000-0000-0000EF190000}"/>
    <cellStyle name="Normal 8 164" xfId="6686" xr:uid="{00000000-0005-0000-0000-0000F0190000}"/>
    <cellStyle name="Normal 8 165" xfId="6687" xr:uid="{00000000-0005-0000-0000-0000F1190000}"/>
    <cellStyle name="Normal 8 166" xfId="6688" xr:uid="{00000000-0005-0000-0000-0000F2190000}"/>
    <cellStyle name="Normal 8 167" xfId="6689" xr:uid="{00000000-0005-0000-0000-0000F3190000}"/>
    <cellStyle name="Normal 8 168" xfId="6690" xr:uid="{00000000-0005-0000-0000-0000F4190000}"/>
    <cellStyle name="Normal 8 169" xfId="6691" xr:uid="{00000000-0005-0000-0000-0000F5190000}"/>
    <cellStyle name="Normal 8 17" xfId="6692" xr:uid="{00000000-0005-0000-0000-0000F6190000}"/>
    <cellStyle name="Normal 8 17 10" xfId="6693" xr:uid="{00000000-0005-0000-0000-0000F7190000}"/>
    <cellStyle name="Normal 8 17 11" xfId="6694" xr:uid="{00000000-0005-0000-0000-0000F8190000}"/>
    <cellStyle name="Normal 8 17 2" xfId="6695" xr:uid="{00000000-0005-0000-0000-0000F9190000}"/>
    <cellStyle name="Normal 8 17 2 2" xfId="6696" xr:uid="{00000000-0005-0000-0000-0000FA190000}"/>
    <cellStyle name="Normal 8 17 3" xfId="6697" xr:uid="{00000000-0005-0000-0000-0000FB190000}"/>
    <cellStyle name="Normal 8 17 4" xfId="6698" xr:uid="{00000000-0005-0000-0000-0000FC190000}"/>
    <cellStyle name="Normal 8 17 5" xfId="6699" xr:uid="{00000000-0005-0000-0000-0000FD190000}"/>
    <cellStyle name="Normal 8 17 6" xfId="6700" xr:uid="{00000000-0005-0000-0000-0000FE190000}"/>
    <cellStyle name="Normal 8 17 7" xfId="6701" xr:uid="{00000000-0005-0000-0000-0000FF190000}"/>
    <cellStyle name="Normal 8 17 8" xfId="6702" xr:uid="{00000000-0005-0000-0000-0000001A0000}"/>
    <cellStyle name="Normal 8 17 9" xfId="6703" xr:uid="{00000000-0005-0000-0000-0000011A0000}"/>
    <cellStyle name="Normal 8 170" xfId="6704" xr:uid="{00000000-0005-0000-0000-0000021A0000}"/>
    <cellStyle name="Normal 8 171" xfId="6705" xr:uid="{00000000-0005-0000-0000-0000031A0000}"/>
    <cellStyle name="Normal 8 172" xfId="6706" xr:uid="{00000000-0005-0000-0000-0000041A0000}"/>
    <cellStyle name="Normal 8 173" xfId="6707" xr:uid="{00000000-0005-0000-0000-0000051A0000}"/>
    <cellStyle name="Normal 8 174" xfId="6708" xr:uid="{00000000-0005-0000-0000-0000061A0000}"/>
    <cellStyle name="Normal 8 175" xfId="6709" xr:uid="{00000000-0005-0000-0000-0000071A0000}"/>
    <cellStyle name="Normal 8 176" xfId="6710" xr:uid="{00000000-0005-0000-0000-0000081A0000}"/>
    <cellStyle name="Normal 8 177" xfId="6711" xr:uid="{00000000-0005-0000-0000-0000091A0000}"/>
    <cellStyle name="Normal 8 178" xfId="6712" xr:uid="{00000000-0005-0000-0000-00000A1A0000}"/>
    <cellStyle name="Normal 8 179" xfId="6713" xr:uid="{00000000-0005-0000-0000-00000B1A0000}"/>
    <cellStyle name="Normal 8 18" xfId="6714" xr:uid="{00000000-0005-0000-0000-00000C1A0000}"/>
    <cellStyle name="Normal 8 180" xfId="6715" xr:uid="{00000000-0005-0000-0000-00000D1A0000}"/>
    <cellStyle name="Normal 8 181" xfId="6716" xr:uid="{00000000-0005-0000-0000-00000E1A0000}"/>
    <cellStyle name="Normal 8 182" xfId="6717" xr:uid="{00000000-0005-0000-0000-00000F1A0000}"/>
    <cellStyle name="Normal 8 183" xfId="6718" xr:uid="{00000000-0005-0000-0000-0000101A0000}"/>
    <cellStyle name="Normal 8 184" xfId="6719" xr:uid="{00000000-0005-0000-0000-0000111A0000}"/>
    <cellStyle name="Normal 8 185" xfId="6720" xr:uid="{00000000-0005-0000-0000-0000121A0000}"/>
    <cellStyle name="Normal 8 186" xfId="6721" xr:uid="{00000000-0005-0000-0000-0000131A0000}"/>
    <cellStyle name="Normal 8 187" xfId="6722" xr:uid="{00000000-0005-0000-0000-0000141A0000}"/>
    <cellStyle name="Normal 8 188" xfId="6723" xr:uid="{00000000-0005-0000-0000-0000151A0000}"/>
    <cellStyle name="Normal 8 189" xfId="6724" xr:uid="{00000000-0005-0000-0000-0000161A0000}"/>
    <cellStyle name="Normal 8 19" xfId="6725" xr:uid="{00000000-0005-0000-0000-0000171A0000}"/>
    <cellStyle name="Normal 8 190" xfId="6726" xr:uid="{00000000-0005-0000-0000-0000181A0000}"/>
    <cellStyle name="Normal 8 191" xfId="6727" xr:uid="{00000000-0005-0000-0000-0000191A0000}"/>
    <cellStyle name="Normal 8 192" xfId="6728" xr:uid="{00000000-0005-0000-0000-00001A1A0000}"/>
    <cellStyle name="Normal 8 193" xfId="6729" xr:uid="{00000000-0005-0000-0000-00001B1A0000}"/>
    <cellStyle name="Normal 8 194" xfId="6730" xr:uid="{00000000-0005-0000-0000-00001C1A0000}"/>
    <cellStyle name="Normal 8 195" xfId="6731" xr:uid="{00000000-0005-0000-0000-00001D1A0000}"/>
    <cellStyle name="Normal 8 196" xfId="6732" xr:uid="{00000000-0005-0000-0000-00001E1A0000}"/>
    <cellStyle name="Normal 8 197" xfId="6733" xr:uid="{00000000-0005-0000-0000-00001F1A0000}"/>
    <cellStyle name="Normal 8 198" xfId="6734" xr:uid="{00000000-0005-0000-0000-0000201A0000}"/>
    <cellStyle name="Normal 8 199" xfId="6735" xr:uid="{00000000-0005-0000-0000-0000211A0000}"/>
    <cellStyle name="Normal 8 2" xfId="6537" xr:uid="{00000000-0005-0000-0000-0000221A0000}"/>
    <cellStyle name="Normal 8 2 10" xfId="6736" xr:uid="{00000000-0005-0000-0000-0000231A0000}"/>
    <cellStyle name="Normal 8 2 11" xfId="6737" xr:uid="{00000000-0005-0000-0000-0000241A0000}"/>
    <cellStyle name="Normal 8 2 12" xfId="6738" xr:uid="{00000000-0005-0000-0000-0000251A0000}"/>
    <cellStyle name="Normal 8 2 13" xfId="6739" xr:uid="{00000000-0005-0000-0000-0000261A0000}"/>
    <cellStyle name="Normal 8 2 14" xfId="6740" xr:uid="{00000000-0005-0000-0000-0000271A0000}"/>
    <cellStyle name="Normal 8 2 15" xfId="6741" xr:uid="{00000000-0005-0000-0000-0000281A0000}"/>
    <cellStyle name="Normal 8 2 16" xfId="6742" xr:uid="{00000000-0005-0000-0000-0000291A0000}"/>
    <cellStyle name="Normal 8 2 17" xfId="6743" xr:uid="{00000000-0005-0000-0000-00002A1A0000}"/>
    <cellStyle name="Normal 8 2 18" xfId="6744" xr:uid="{00000000-0005-0000-0000-00002B1A0000}"/>
    <cellStyle name="Normal 8 2 19" xfId="6745" xr:uid="{00000000-0005-0000-0000-00002C1A0000}"/>
    <cellStyle name="Normal 8 2 2" xfId="6746" xr:uid="{00000000-0005-0000-0000-00002D1A0000}"/>
    <cellStyle name="Normal 8 2 2 2" xfId="6747" xr:uid="{00000000-0005-0000-0000-00002E1A0000}"/>
    <cellStyle name="Normal 8 2 20" xfId="6748" xr:uid="{00000000-0005-0000-0000-00002F1A0000}"/>
    <cellStyle name="Normal 8 2 21" xfId="6749" xr:uid="{00000000-0005-0000-0000-0000301A0000}"/>
    <cellStyle name="Normal 8 2 22" xfId="6750" xr:uid="{00000000-0005-0000-0000-0000311A0000}"/>
    <cellStyle name="Normal 8 2 23" xfId="6751" xr:uid="{00000000-0005-0000-0000-0000321A0000}"/>
    <cellStyle name="Normal 8 2 3" xfId="6752" xr:uid="{00000000-0005-0000-0000-0000331A0000}"/>
    <cellStyle name="Normal 8 2 4" xfId="6753" xr:uid="{00000000-0005-0000-0000-0000341A0000}"/>
    <cellStyle name="Normal 8 2 5" xfId="6754" xr:uid="{00000000-0005-0000-0000-0000351A0000}"/>
    <cellStyle name="Normal 8 2 6" xfId="6755" xr:uid="{00000000-0005-0000-0000-0000361A0000}"/>
    <cellStyle name="Normal 8 2 7" xfId="6756" xr:uid="{00000000-0005-0000-0000-0000371A0000}"/>
    <cellStyle name="Normal 8 2 8" xfId="6757" xr:uid="{00000000-0005-0000-0000-0000381A0000}"/>
    <cellStyle name="Normal 8 2 9" xfId="6758" xr:uid="{00000000-0005-0000-0000-0000391A0000}"/>
    <cellStyle name="Normal 8 20" xfId="6759" xr:uid="{00000000-0005-0000-0000-00003A1A0000}"/>
    <cellStyle name="Normal 8 200" xfId="6760" xr:uid="{00000000-0005-0000-0000-00003B1A0000}"/>
    <cellStyle name="Normal 8 201" xfId="6761" xr:uid="{00000000-0005-0000-0000-00003C1A0000}"/>
    <cellStyle name="Normal 8 202" xfId="6762" xr:uid="{00000000-0005-0000-0000-00003D1A0000}"/>
    <cellStyle name="Normal 8 203" xfId="6763" xr:uid="{00000000-0005-0000-0000-00003E1A0000}"/>
    <cellStyle name="Normal 8 204" xfId="6764" xr:uid="{00000000-0005-0000-0000-00003F1A0000}"/>
    <cellStyle name="Normal 8 205" xfId="6765" xr:uid="{00000000-0005-0000-0000-0000401A0000}"/>
    <cellStyle name="Normal 8 206" xfId="6766" xr:uid="{00000000-0005-0000-0000-0000411A0000}"/>
    <cellStyle name="Normal 8 206 2" xfId="6767" xr:uid="{00000000-0005-0000-0000-0000421A0000}"/>
    <cellStyle name="Normal 8 207" xfId="6768" xr:uid="{00000000-0005-0000-0000-0000431A0000}"/>
    <cellStyle name="Normal 8 208" xfId="6769" xr:uid="{00000000-0005-0000-0000-0000441A0000}"/>
    <cellStyle name="Normal 8 209" xfId="6770" xr:uid="{00000000-0005-0000-0000-0000451A0000}"/>
    <cellStyle name="Normal 8 21" xfId="6771" xr:uid="{00000000-0005-0000-0000-0000461A0000}"/>
    <cellStyle name="Normal 8 210" xfId="6772" xr:uid="{00000000-0005-0000-0000-0000471A0000}"/>
    <cellStyle name="Normal 8 211" xfId="6773" xr:uid="{00000000-0005-0000-0000-0000481A0000}"/>
    <cellStyle name="Normal 8 212" xfId="6774" xr:uid="{00000000-0005-0000-0000-0000491A0000}"/>
    <cellStyle name="Normal 8 213" xfId="6775" xr:uid="{00000000-0005-0000-0000-00004A1A0000}"/>
    <cellStyle name="Normal 8 214" xfId="6776" xr:uid="{00000000-0005-0000-0000-00004B1A0000}"/>
    <cellStyle name="Normal 8 22" xfId="6777" xr:uid="{00000000-0005-0000-0000-00004C1A0000}"/>
    <cellStyle name="Normal 8 23" xfId="6778" xr:uid="{00000000-0005-0000-0000-00004D1A0000}"/>
    <cellStyle name="Normal 8 24" xfId="6779" xr:uid="{00000000-0005-0000-0000-00004E1A0000}"/>
    <cellStyle name="Normal 8 25" xfId="6780" xr:uid="{00000000-0005-0000-0000-00004F1A0000}"/>
    <cellStyle name="Normal 8 26" xfId="6781" xr:uid="{00000000-0005-0000-0000-0000501A0000}"/>
    <cellStyle name="Normal 8 27" xfId="6782" xr:uid="{00000000-0005-0000-0000-0000511A0000}"/>
    <cellStyle name="Normal 8 28" xfId="6783" xr:uid="{00000000-0005-0000-0000-0000521A0000}"/>
    <cellStyle name="Normal 8 29" xfId="6784" xr:uid="{00000000-0005-0000-0000-0000531A0000}"/>
    <cellStyle name="Normal 8 3" xfId="6785" xr:uid="{00000000-0005-0000-0000-0000541A0000}"/>
    <cellStyle name="Normal 8 3 10" xfId="6786" xr:uid="{00000000-0005-0000-0000-0000551A0000}"/>
    <cellStyle name="Normal 8 3 11" xfId="6787" xr:uid="{00000000-0005-0000-0000-0000561A0000}"/>
    <cellStyle name="Normal 8 3 12" xfId="6788" xr:uid="{00000000-0005-0000-0000-0000571A0000}"/>
    <cellStyle name="Normal 8 3 13" xfId="6789" xr:uid="{00000000-0005-0000-0000-0000581A0000}"/>
    <cellStyle name="Normal 8 3 14" xfId="6790" xr:uid="{00000000-0005-0000-0000-0000591A0000}"/>
    <cellStyle name="Normal 8 3 15" xfId="6791" xr:uid="{00000000-0005-0000-0000-00005A1A0000}"/>
    <cellStyle name="Normal 8 3 16" xfId="6792" xr:uid="{00000000-0005-0000-0000-00005B1A0000}"/>
    <cellStyle name="Normal 8 3 17" xfId="6793" xr:uid="{00000000-0005-0000-0000-00005C1A0000}"/>
    <cellStyle name="Normal 8 3 18" xfId="6794" xr:uid="{00000000-0005-0000-0000-00005D1A0000}"/>
    <cellStyle name="Normal 8 3 19" xfId="6795" xr:uid="{00000000-0005-0000-0000-00005E1A0000}"/>
    <cellStyle name="Normal 8 3 2" xfId="6796" xr:uid="{00000000-0005-0000-0000-00005F1A0000}"/>
    <cellStyle name="Normal 8 3 2 2" xfId="6797" xr:uid="{00000000-0005-0000-0000-0000601A0000}"/>
    <cellStyle name="Normal 8 3 20" xfId="6798" xr:uid="{00000000-0005-0000-0000-0000611A0000}"/>
    <cellStyle name="Normal 8 3 21" xfId="6799" xr:uid="{00000000-0005-0000-0000-0000621A0000}"/>
    <cellStyle name="Normal 8 3 22" xfId="6800" xr:uid="{00000000-0005-0000-0000-0000631A0000}"/>
    <cellStyle name="Normal 8 3 23" xfId="6801" xr:uid="{00000000-0005-0000-0000-0000641A0000}"/>
    <cellStyle name="Normal 8 3 3" xfId="6802" xr:uid="{00000000-0005-0000-0000-0000651A0000}"/>
    <cellStyle name="Normal 8 3 4" xfId="6803" xr:uid="{00000000-0005-0000-0000-0000661A0000}"/>
    <cellStyle name="Normal 8 3 5" xfId="6804" xr:uid="{00000000-0005-0000-0000-0000671A0000}"/>
    <cellStyle name="Normal 8 3 6" xfId="6805" xr:uid="{00000000-0005-0000-0000-0000681A0000}"/>
    <cellStyle name="Normal 8 3 7" xfId="6806" xr:uid="{00000000-0005-0000-0000-0000691A0000}"/>
    <cellStyle name="Normal 8 3 8" xfId="6807" xr:uid="{00000000-0005-0000-0000-00006A1A0000}"/>
    <cellStyle name="Normal 8 3 9" xfId="6808" xr:uid="{00000000-0005-0000-0000-00006B1A0000}"/>
    <cellStyle name="Normal 8 30" xfId="6809" xr:uid="{00000000-0005-0000-0000-00006C1A0000}"/>
    <cellStyle name="Normal 8 31" xfId="6810" xr:uid="{00000000-0005-0000-0000-00006D1A0000}"/>
    <cellStyle name="Normal 8 32" xfId="6811" xr:uid="{00000000-0005-0000-0000-00006E1A0000}"/>
    <cellStyle name="Normal 8 33" xfId="6812" xr:uid="{00000000-0005-0000-0000-00006F1A0000}"/>
    <cellStyle name="Normal 8 34" xfId="6813" xr:uid="{00000000-0005-0000-0000-0000701A0000}"/>
    <cellStyle name="Normal 8 35" xfId="6814" xr:uid="{00000000-0005-0000-0000-0000711A0000}"/>
    <cellStyle name="Normal 8 36" xfId="6815" xr:uid="{00000000-0005-0000-0000-0000721A0000}"/>
    <cellStyle name="Normal 8 37" xfId="6816" xr:uid="{00000000-0005-0000-0000-0000731A0000}"/>
    <cellStyle name="Normal 8 38" xfId="6817" xr:uid="{00000000-0005-0000-0000-0000741A0000}"/>
    <cellStyle name="Normal 8 39" xfId="6818" xr:uid="{00000000-0005-0000-0000-0000751A0000}"/>
    <cellStyle name="Normal 8 4" xfId="6819" xr:uid="{00000000-0005-0000-0000-0000761A0000}"/>
    <cellStyle name="Normal 8 4 10" xfId="6820" xr:uid="{00000000-0005-0000-0000-0000771A0000}"/>
    <cellStyle name="Normal 8 4 11" xfId="6821" xr:uid="{00000000-0005-0000-0000-0000781A0000}"/>
    <cellStyle name="Normal 8 4 2" xfId="6822" xr:uid="{00000000-0005-0000-0000-0000791A0000}"/>
    <cellStyle name="Normal 8 4 2 2" xfId="6823" xr:uid="{00000000-0005-0000-0000-00007A1A0000}"/>
    <cellStyle name="Normal 8 4 3" xfId="6824" xr:uid="{00000000-0005-0000-0000-00007B1A0000}"/>
    <cellStyle name="Normal 8 4 4" xfId="6825" xr:uid="{00000000-0005-0000-0000-00007C1A0000}"/>
    <cellStyle name="Normal 8 4 5" xfId="6826" xr:uid="{00000000-0005-0000-0000-00007D1A0000}"/>
    <cellStyle name="Normal 8 4 6" xfId="6827" xr:uid="{00000000-0005-0000-0000-00007E1A0000}"/>
    <cellStyle name="Normal 8 4 7" xfId="6828" xr:uid="{00000000-0005-0000-0000-00007F1A0000}"/>
    <cellStyle name="Normal 8 4 8" xfId="6829" xr:uid="{00000000-0005-0000-0000-0000801A0000}"/>
    <cellStyle name="Normal 8 4 9" xfId="6830" xr:uid="{00000000-0005-0000-0000-0000811A0000}"/>
    <cellStyle name="Normal 8 40" xfId="6831" xr:uid="{00000000-0005-0000-0000-0000821A0000}"/>
    <cellStyle name="Normal 8 41" xfId="6832" xr:uid="{00000000-0005-0000-0000-0000831A0000}"/>
    <cellStyle name="Normal 8 42" xfId="6833" xr:uid="{00000000-0005-0000-0000-0000841A0000}"/>
    <cellStyle name="Normal 8 43" xfId="6834" xr:uid="{00000000-0005-0000-0000-0000851A0000}"/>
    <cellStyle name="Normal 8 44" xfId="6835" xr:uid="{00000000-0005-0000-0000-0000861A0000}"/>
    <cellStyle name="Normal 8 45" xfId="6836" xr:uid="{00000000-0005-0000-0000-0000871A0000}"/>
    <cellStyle name="Normal 8 46" xfId="6837" xr:uid="{00000000-0005-0000-0000-0000881A0000}"/>
    <cellStyle name="Normal 8 47" xfId="6838" xr:uid="{00000000-0005-0000-0000-0000891A0000}"/>
    <cellStyle name="Normal 8 48" xfId="6839" xr:uid="{00000000-0005-0000-0000-00008A1A0000}"/>
    <cellStyle name="Normal 8 49" xfId="6840" xr:uid="{00000000-0005-0000-0000-00008B1A0000}"/>
    <cellStyle name="Normal 8 5" xfId="6841" xr:uid="{00000000-0005-0000-0000-00008C1A0000}"/>
    <cellStyle name="Normal 8 5 10" xfId="6842" xr:uid="{00000000-0005-0000-0000-00008D1A0000}"/>
    <cellStyle name="Normal 8 5 11" xfId="6843" xr:uid="{00000000-0005-0000-0000-00008E1A0000}"/>
    <cellStyle name="Normal 8 5 2" xfId="6844" xr:uid="{00000000-0005-0000-0000-00008F1A0000}"/>
    <cellStyle name="Normal 8 5 2 2" xfId="6845" xr:uid="{00000000-0005-0000-0000-0000901A0000}"/>
    <cellStyle name="Normal 8 5 3" xfId="6846" xr:uid="{00000000-0005-0000-0000-0000911A0000}"/>
    <cellStyle name="Normal 8 5 4" xfId="6847" xr:uid="{00000000-0005-0000-0000-0000921A0000}"/>
    <cellStyle name="Normal 8 5 5" xfId="6848" xr:uid="{00000000-0005-0000-0000-0000931A0000}"/>
    <cellStyle name="Normal 8 5 6" xfId="6849" xr:uid="{00000000-0005-0000-0000-0000941A0000}"/>
    <cellStyle name="Normal 8 5 7" xfId="6850" xr:uid="{00000000-0005-0000-0000-0000951A0000}"/>
    <cellStyle name="Normal 8 5 8" xfId="6851" xr:uid="{00000000-0005-0000-0000-0000961A0000}"/>
    <cellStyle name="Normal 8 5 9" xfId="6852" xr:uid="{00000000-0005-0000-0000-0000971A0000}"/>
    <cellStyle name="Normal 8 50" xfId="6853" xr:uid="{00000000-0005-0000-0000-0000981A0000}"/>
    <cellStyle name="Normal 8 51" xfId="6854" xr:uid="{00000000-0005-0000-0000-0000991A0000}"/>
    <cellStyle name="Normal 8 52" xfId="6855" xr:uid="{00000000-0005-0000-0000-00009A1A0000}"/>
    <cellStyle name="Normal 8 53" xfId="6856" xr:uid="{00000000-0005-0000-0000-00009B1A0000}"/>
    <cellStyle name="Normal 8 54" xfId="6857" xr:uid="{00000000-0005-0000-0000-00009C1A0000}"/>
    <cellStyle name="Normal 8 55" xfId="6858" xr:uid="{00000000-0005-0000-0000-00009D1A0000}"/>
    <cellStyle name="Normal 8 56" xfId="6859" xr:uid="{00000000-0005-0000-0000-00009E1A0000}"/>
    <cellStyle name="Normal 8 57" xfId="6860" xr:uid="{00000000-0005-0000-0000-00009F1A0000}"/>
    <cellStyle name="Normal 8 58" xfId="6861" xr:uid="{00000000-0005-0000-0000-0000A01A0000}"/>
    <cellStyle name="Normal 8 59" xfId="6862" xr:uid="{00000000-0005-0000-0000-0000A11A0000}"/>
    <cellStyle name="Normal 8 6" xfId="6863" xr:uid="{00000000-0005-0000-0000-0000A21A0000}"/>
    <cellStyle name="Normal 8 6 10" xfId="6864" xr:uid="{00000000-0005-0000-0000-0000A31A0000}"/>
    <cellStyle name="Normal 8 6 11" xfId="6865" xr:uid="{00000000-0005-0000-0000-0000A41A0000}"/>
    <cellStyle name="Normal 8 6 2" xfId="6866" xr:uid="{00000000-0005-0000-0000-0000A51A0000}"/>
    <cellStyle name="Normal 8 6 2 2" xfId="6867" xr:uid="{00000000-0005-0000-0000-0000A61A0000}"/>
    <cellStyle name="Normal 8 6 3" xfId="6868" xr:uid="{00000000-0005-0000-0000-0000A71A0000}"/>
    <cellStyle name="Normal 8 6 4" xfId="6869" xr:uid="{00000000-0005-0000-0000-0000A81A0000}"/>
    <cellStyle name="Normal 8 6 5" xfId="6870" xr:uid="{00000000-0005-0000-0000-0000A91A0000}"/>
    <cellStyle name="Normal 8 6 6" xfId="6871" xr:uid="{00000000-0005-0000-0000-0000AA1A0000}"/>
    <cellStyle name="Normal 8 6 7" xfId="6872" xr:uid="{00000000-0005-0000-0000-0000AB1A0000}"/>
    <cellStyle name="Normal 8 6 8" xfId="6873" xr:uid="{00000000-0005-0000-0000-0000AC1A0000}"/>
    <cellStyle name="Normal 8 6 9" xfId="6874" xr:uid="{00000000-0005-0000-0000-0000AD1A0000}"/>
    <cellStyle name="Normal 8 60" xfId="6875" xr:uid="{00000000-0005-0000-0000-0000AE1A0000}"/>
    <cellStyle name="Normal 8 61" xfId="6876" xr:uid="{00000000-0005-0000-0000-0000AF1A0000}"/>
    <cellStyle name="Normal 8 62" xfId="6877" xr:uid="{00000000-0005-0000-0000-0000B01A0000}"/>
    <cellStyle name="Normal 8 63" xfId="6878" xr:uid="{00000000-0005-0000-0000-0000B11A0000}"/>
    <cellStyle name="Normal 8 64" xfId="6879" xr:uid="{00000000-0005-0000-0000-0000B21A0000}"/>
    <cellStyle name="Normal 8 65" xfId="6880" xr:uid="{00000000-0005-0000-0000-0000B31A0000}"/>
    <cellStyle name="Normal 8 66" xfId="6881" xr:uid="{00000000-0005-0000-0000-0000B41A0000}"/>
    <cellStyle name="Normal 8 67" xfId="6882" xr:uid="{00000000-0005-0000-0000-0000B51A0000}"/>
    <cellStyle name="Normal 8 68" xfId="6883" xr:uid="{00000000-0005-0000-0000-0000B61A0000}"/>
    <cellStyle name="Normal 8 69" xfId="6884" xr:uid="{00000000-0005-0000-0000-0000B71A0000}"/>
    <cellStyle name="Normal 8 7" xfId="6885" xr:uid="{00000000-0005-0000-0000-0000B81A0000}"/>
    <cellStyle name="Normal 8 7 10" xfId="6886" xr:uid="{00000000-0005-0000-0000-0000B91A0000}"/>
    <cellStyle name="Normal 8 7 11" xfId="6887" xr:uid="{00000000-0005-0000-0000-0000BA1A0000}"/>
    <cellStyle name="Normal 8 7 2" xfId="6888" xr:uid="{00000000-0005-0000-0000-0000BB1A0000}"/>
    <cellStyle name="Normal 8 7 2 2" xfId="6889" xr:uid="{00000000-0005-0000-0000-0000BC1A0000}"/>
    <cellStyle name="Normal 8 7 3" xfId="6890" xr:uid="{00000000-0005-0000-0000-0000BD1A0000}"/>
    <cellStyle name="Normal 8 7 4" xfId="6891" xr:uid="{00000000-0005-0000-0000-0000BE1A0000}"/>
    <cellStyle name="Normal 8 7 5" xfId="6892" xr:uid="{00000000-0005-0000-0000-0000BF1A0000}"/>
    <cellStyle name="Normal 8 7 6" xfId="6893" xr:uid="{00000000-0005-0000-0000-0000C01A0000}"/>
    <cellStyle name="Normal 8 7 7" xfId="6894" xr:uid="{00000000-0005-0000-0000-0000C11A0000}"/>
    <cellStyle name="Normal 8 7 8" xfId="6895" xr:uid="{00000000-0005-0000-0000-0000C21A0000}"/>
    <cellStyle name="Normal 8 7 9" xfId="6896" xr:uid="{00000000-0005-0000-0000-0000C31A0000}"/>
    <cellStyle name="Normal 8 70" xfId="6897" xr:uid="{00000000-0005-0000-0000-0000C41A0000}"/>
    <cellStyle name="Normal 8 71" xfId="6898" xr:uid="{00000000-0005-0000-0000-0000C51A0000}"/>
    <cellStyle name="Normal 8 72" xfId="6899" xr:uid="{00000000-0005-0000-0000-0000C61A0000}"/>
    <cellStyle name="Normal 8 73" xfId="6900" xr:uid="{00000000-0005-0000-0000-0000C71A0000}"/>
    <cellStyle name="Normal 8 74" xfId="6901" xr:uid="{00000000-0005-0000-0000-0000C81A0000}"/>
    <cellStyle name="Normal 8 75" xfId="6902" xr:uid="{00000000-0005-0000-0000-0000C91A0000}"/>
    <cellStyle name="Normal 8 76" xfId="6903" xr:uid="{00000000-0005-0000-0000-0000CA1A0000}"/>
    <cellStyle name="Normal 8 77" xfId="6904" xr:uid="{00000000-0005-0000-0000-0000CB1A0000}"/>
    <cellStyle name="Normal 8 78" xfId="6905" xr:uid="{00000000-0005-0000-0000-0000CC1A0000}"/>
    <cellStyle name="Normal 8 79" xfId="6906" xr:uid="{00000000-0005-0000-0000-0000CD1A0000}"/>
    <cellStyle name="Normal 8 8" xfId="6907" xr:uid="{00000000-0005-0000-0000-0000CE1A0000}"/>
    <cellStyle name="Normal 8 8 10" xfId="6908" xr:uid="{00000000-0005-0000-0000-0000CF1A0000}"/>
    <cellStyle name="Normal 8 8 11" xfId="6909" xr:uid="{00000000-0005-0000-0000-0000D01A0000}"/>
    <cellStyle name="Normal 8 8 2" xfId="6910" xr:uid="{00000000-0005-0000-0000-0000D11A0000}"/>
    <cellStyle name="Normal 8 8 2 2" xfId="6911" xr:uid="{00000000-0005-0000-0000-0000D21A0000}"/>
    <cellStyle name="Normal 8 8 3" xfId="6912" xr:uid="{00000000-0005-0000-0000-0000D31A0000}"/>
    <cellStyle name="Normal 8 8 4" xfId="6913" xr:uid="{00000000-0005-0000-0000-0000D41A0000}"/>
    <cellStyle name="Normal 8 8 5" xfId="6914" xr:uid="{00000000-0005-0000-0000-0000D51A0000}"/>
    <cellStyle name="Normal 8 8 6" xfId="6915" xr:uid="{00000000-0005-0000-0000-0000D61A0000}"/>
    <cellStyle name="Normal 8 8 7" xfId="6916" xr:uid="{00000000-0005-0000-0000-0000D71A0000}"/>
    <cellStyle name="Normal 8 8 8" xfId="6917" xr:uid="{00000000-0005-0000-0000-0000D81A0000}"/>
    <cellStyle name="Normal 8 8 9" xfId="6918" xr:uid="{00000000-0005-0000-0000-0000D91A0000}"/>
    <cellStyle name="Normal 8 80" xfId="6919" xr:uid="{00000000-0005-0000-0000-0000DA1A0000}"/>
    <cellStyle name="Normal 8 81" xfId="6920" xr:uid="{00000000-0005-0000-0000-0000DB1A0000}"/>
    <cellStyle name="Normal 8 82" xfId="6921" xr:uid="{00000000-0005-0000-0000-0000DC1A0000}"/>
    <cellStyle name="Normal 8 83" xfId="6922" xr:uid="{00000000-0005-0000-0000-0000DD1A0000}"/>
    <cellStyle name="Normal 8 84" xfId="6923" xr:uid="{00000000-0005-0000-0000-0000DE1A0000}"/>
    <cellStyle name="Normal 8 85" xfId="6924" xr:uid="{00000000-0005-0000-0000-0000DF1A0000}"/>
    <cellStyle name="Normal 8 86" xfId="6925" xr:uid="{00000000-0005-0000-0000-0000E01A0000}"/>
    <cellStyle name="Normal 8 87" xfId="6926" xr:uid="{00000000-0005-0000-0000-0000E11A0000}"/>
    <cellStyle name="Normal 8 88" xfId="6927" xr:uid="{00000000-0005-0000-0000-0000E21A0000}"/>
    <cellStyle name="Normal 8 89" xfId="6928" xr:uid="{00000000-0005-0000-0000-0000E31A0000}"/>
    <cellStyle name="Normal 8 9" xfId="6929" xr:uid="{00000000-0005-0000-0000-0000E41A0000}"/>
    <cellStyle name="Normal 8 9 10" xfId="6930" xr:uid="{00000000-0005-0000-0000-0000E51A0000}"/>
    <cellStyle name="Normal 8 9 11" xfId="6931" xr:uid="{00000000-0005-0000-0000-0000E61A0000}"/>
    <cellStyle name="Normal 8 9 2" xfId="6932" xr:uid="{00000000-0005-0000-0000-0000E71A0000}"/>
    <cellStyle name="Normal 8 9 2 2" xfId="6933" xr:uid="{00000000-0005-0000-0000-0000E81A0000}"/>
    <cellStyle name="Normal 8 9 3" xfId="6934" xr:uid="{00000000-0005-0000-0000-0000E91A0000}"/>
    <cellStyle name="Normal 8 9 4" xfId="6935" xr:uid="{00000000-0005-0000-0000-0000EA1A0000}"/>
    <cellStyle name="Normal 8 9 5" xfId="6936" xr:uid="{00000000-0005-0000-0000-0000EB1A0000}"/>
    <cellStyle name="Normal 8 9 6" xfId="6937" xr:uid="{00000000-0005-0000-0000-0000EC1A0000}"/>
    <cellStyle name="Normal 8 9 7" xfId="6938" xr:uid="{00000000-0005-0000-0000-0000ED1A0000}"/>
    <cellStyle name="Normal 8 9 8" xfId="6939" xr:uid="{00000000-0005-0000-0000-0000EE1A0000}"/>
    <cellStyle name="Normal 8 9 9" xfId="6940" xr:uid="{00000000-0005-0000-0000-0000EF1A0000}"/>
    <cellStyle name="Normal 8 90" xfId="6941" xr:uid="{00000000-0005-0000-0000-0000F01A0000}"/>
    <cellStyle name="Normal 8 91" xfId="6942" xr:uid="{00000000-0005-0000-0000-0000F11A0000}"/>
    <cellStyle name="Normal 8 92" xfId="6943" xr:uid="{00000000-0005-0000-0000-0000F21A0000}"/>
    <cellStyle name="Normal 8 93" xfId="6944" xr:uid="{00000000-0005-0000-0000-0000F31A0000}"/>
    <cellStyle name="Normal 8 94" xfId="6945" xr:uid="{00000000-0005-0000-0000-0000F41A0000}"/>
    <cellStyle name="Normal 8 95" xfId="6946" xr:uid="{00000000-0005-0000-0000-0000F51A0000}"/>
    <cellStyle name="Normal 8 96" xfId="6947" xr:uid="{00000000-0005-0000-0000-0000F61A0000}"/>
    <cellStyle name="Normal 8 97" xfId="6948" xr:uid="{00000000-0005-0000-0000-0000F71A0000}"/>
    <cellStyle name="Normal 8 98" xfId="6949" xr:uid="{00000000-0005-0000-0000-0000F81A0000}"/>
    <cellStyle name="Normal 8 99" xfId="6950" xr:uid="{00000000-0005-0000-0000-0000F91A0000}"/>
    <cellStyle name="Normal 80" xfId="6951" xr:uid="{00000000-0005-0000-0000-0000FA1A0000}"/>
    <cellStyle name="Normal 81" xfId="6952" xr:uid="{00000000-0005-0000-0000-0000FB1A0000}"/>
    <cellStyle name="Normal 82" xfId="6953" xr:uid="{00000000-0005-0000-0000-0000FC1A0000}"/>
    <cellStyle name="Normal 83" xfId="6954" xr:uid="{00000000-0005-0000-0000-0000FD1A0000}"/>
    <cellStyle name="Normal 84" xfId="6955" xr:uid="{00000000-0005-0000-0000-0000FE1A0000}"/>
    <cellStyle name="Normal 85" xfId="6956" xr:uid="{00000000-0005-0000-0000-0000FF1A0000}"/>
    <cellStyle name="Normal 86" xfId="6957" xr:uid="{00000000-0005-0000-0000-0000001B0000}"/>
    <cellStyle name="Normal 86 10" xfId="6958" xr:uid="{00000000-0005-0000-0000-0000011B0000}"/>
    <cellStyle name="Normal 86 11" xfId="6959" xr:uid="{00000000-0005-0000-0000-0000021B0000}"/>
    <cellStyle name="Normal 86 2" xfId="6960" xr:uid="{00000000-0005-0000-0000-0000031B0000}"/>
    <cellStyle name="Normal 86 3" xfId="6961" xr:uid="{00000000-0005-0000-0000-0000041B0000}"/>
    <cellStyle name="Normal 86 4" xfId="6962" xr:uid="{00000000-0005-0000-0000-0000051B0000}"/>
    <cellStyle name="Normal 86 5" xfId="6963" xr:uid="{00000000-0005-0000-0000-0000061B0000}"/>
    <cellStyle name="Normal 86 6" xfId="6964" xr:uid="{00000000-0005-0000-0000-0000071B0000}"/>
    <cellStyle name="Normal 86 7" xfId="6965" xr:uid="{00000000-0005-0000-0000-0000081B0000}"/>
    <cellStyle name="Normal 86 8" xfId="6966" xr:uid="{00000000-0005-0000-0000-0000091B0000}"/>
    <cellStyle name="Normal 86 9" xfId="6967" xr:uid="{00000000-0005-0000-0000-00000A1B0000}"/>
    <cellStyle name="Normal 87" xfId="6968" xr:uid="{00000000-0005-0000-0000-00000B1B0000}"/>
    <cellStyle name="Normal 87 10" xfId="6969" xr:uid="{00000000-0005-0000-0000-00000C1B0000}"/>
    <cellStyle name="Normal 87 11" xfId="6970" xr:uid="{00000000-0005-0000-0000-00000D1B0000}"/>
    <cellStyle name="Normal 87 2" xfId="6971" xr:uid="{00000000-0005-0000-0000-00000E1B0000}"/>
    <cellStyle name="Normal 87 3" xfId="6972" xr:uid="{00000000-0005-0000-0000-00000F1B0000}"/>
    <cellStyle name="Normal 87 4" xfId="6973" xr:uid="{00000000-0005-0000-0000-0000101B0000}"/>
    <cellStyle name="Normal 87 5" xfId="6974" xr:uid="{00000000-0005-0000-0000-0000111B0000}"/>
    <cellStyle name="Normal 87 6" xfId="6975" xr:uid="{00000000-0005-0000-0000-0000121B0000}"/>
    <cellStyle name="Normal 87 7" xfId="6976" xr:uid="{00000000-0005-0000-0000-0000131B0000}"/>
    <cellStyle name="Normal 87 8" xfId="6977" xr:uid="{00000000-0005-0000-0000-0000141B0000}"/>
    <cellStyle name="Normal 87 9" xfId="6978" xr:uid="{00000000-0005-0000-0000-0000151B0000}"/>
    <cellStyle name="Normal 88" xfId="6979" xr:uid="{00000000-0005-0000-0000-0000161B0000}"/>
    <cellStyle name="Normal 89" xfId="6980" xr:uid="{00000000-0005-0000-0000-0000171B0000}"/>
    <cellStyle name="Normal 9" xfId="218" xr:uid="{00000000-0005-0000-0000-0000181B0000}"/>
    <cellStyle name="Normal 9 10" xfId="6982" xr:uid="{00000000-0005-0000-0000-0000191B0000}"/>
    <cellStyle name="Normal 9 10 10" xfId="6983" xr:uid="{00000000-0005-0000-0000-00001A1B0000}"/>
    <cellStyle name="Normal 9 10 11" xfId="6984" xr:uid="{00000000-0005-0000-0000-00001B1B0000}"/>
    <cellStyle name="Normal 9 10 2" xfId="6985" xr:uid="{00000000-0005-0000-0000-00001C1B0000}"/>
    <cellStyle name="Normal 9 10 2 2" xfId="6986" xr:uid="{00000000-0005-0000-0000-00001D1B0000}"/>
    <cellStyle name="Normal 9 10 3" xfId="6987" xr:uid="{00000000-0005-0000-0000-00001E1B0000}"/>
    <cellStyle name="Normal 9 10 4" xfId="6988" xr:uid="{00000000-0005-0000-0000-00001F1B0000}"/>
    <cellStyle name="Normal 9 10 5" xfId="6989" xr:uid="{00000000-0005-0000-0000-0000201B0000}"/>
    <cellStyle name="Normal 9 10 6" xfId="6990" xr:uid="{00000000-0005-0000-0000-0000211B0000}"/>
    <cellStyle name="Normal 9 10 7" xfId="6991" xr:uid="{00000000-0005-0000-0000-0000221B0000}"/>
    <cellStyle name="Normal 9 10 8" xfId="6992" xr:uid="{00000000-0005-0000-0000-0000231B0000}"/>
    <cellStyle name="Normal 9 10 9" xfId="6993" xr:uid="{00000000-0005-0000-0000-0000241B0000}"/>
    <cellStyle name="Normal 9 100" xfId="6994" xr:uid="{00000000-0005-0000-0000-0000251B0000}"/>
    <cellStyle name="Normal 9 101" xfId="6995" xr:uid="{00000000-0005-0000-0000-0000261B0000}"/>
    <cellStyle name="Normal 9 102" xfId="6996" xr:uid="{00000000-0005-0000-0000-0000271B0000}"/>
    <cellStyle name="Normal 9 103" xfId="6997" xr:uid="{00000000-0005-0000-0000-0000281B0000}"/>
    <cellStyle name="Normal 9 104" xfId="6998" xr:uid="{00000000-0005-0000-0000-0000291B0000}"/>
    <cellStyle name="Normal 9 105" xfId="6999" xr:uid="{00000000-0005-0000-0000-00002A1B0000}"/>
    <cellStyle name="Normal 9 106" xfId="7000" xr:uid="{00000000-0005-0000-0000-00002B1B0000}"/>
    <cellStyle name="Normal 9 107" xfId="7001" xr:uid="{00000000-0005-0000-0000-00002C1B0000}"/>
    <cellStyle name="Normal 9 108" xfId="7002" xr:uid="{00000000-0005-0000-0000-00002D1B0000}"/>
    <cellStyle name="Normal 9 109" xfId="7003" xr:uid="{00000000-0005-0000-0000-00002E1B0000}"/>
    <cellStyle name="Normal 9 11" xfId="7004" xr:uid="{00000000-0005-0000-0000-00002F1B0000}"/>
    <cellStyle name="Normal 9 11 10" xfId="7005" xr:uid="{00000000-0005-0000-0000-0000301B0000}"/>
    <cellStyle name="Normal 9 11 11" xfId="7006" xr:uid="{00000000-0005-0000-0000-0000311B0000}"/>
    <cellStyle name="Normal 9 11 2" xfId="7007" xr:uid="{00000000-0005-0000-0000-0000321B0000}"/>
    <cellStyle name="Normal 9 11 2 2" xfId="7008" xr:uid="{00000000-0005-0000-0000-0000331B0000}"/>
    <cellStyle name="Normal 9 11 3" xfId="7009" xr:uid="{00000000-0005-0000-0000-0000341B0000}"/>
    <cellStyle name="Normal 9 11 4" xfId="7010" xr:uid="{00000000-0005-0000-0000-0000351B0000}"/>
    <cellStyle name="Normal 9 11 5" xfId="7011" xr:uid="{00000000-0005-0000-0000-0000361B0000}"/>
    <cellStyle name="Normal 9 11 6" xfId="7012" xr:uid="{00000000-0005-0000-0000-0000371B0000}"/>
    <cellStyle name="Normal 9 11 7" xfId="7013" xr:uid="{00000000-0005-0000-0000-0000381B0000}"/>
    <cellStyle name="Normal 9 11 8" xfId="7014" xr:uid="{00000000-0005-0000-0000-0000391B0000}"/>
    <cellStyle name="Normal 9 11 9" xfId="7015" xr:uid="{00000000-0005-0000-0000-00003A1B0000}"/>
    <cellStyle name="Normal 9 110" xfId="7016" xr:uid="{00000000-0005-0000-0000-00003B1B0000}"/>
    <cellStyle name="Normal 9 111" xfId="7017" xr:uid="{00000000-0005-0000-0000-00003C1B0000}"/>
    <cellStyle name="Normal 9 112" xfId="7018" xr:uid="{00000000-0005-0000-0000-00003D1B0000}"/>
    <cellStyle name="Normal 9 113" xfId="7019" xr:uid="{00000000-0005-0000-0000-00003E1B0000}"/>
    <cellStyle name="Normal 9 114" xfId="7020" xr:uid="{00000000-0005-0000-0000-00003F1B0000}"/>
    <cellStyle name="Normal 9 115" xfId="7021" xr:uid="{00000000-0005-0000-0000-0000401B0000}"/>
    <cellStyle name="Normal 9 116" xfId="7022" xr:uid="{00000000-0005-0000-0000-0000411B0000}"/>
    <cellStyle name="Normal 9 117" xfId="7023" xr:uid="{00000000-0005-0000-0000-0000421B0000}"/>
    <cellStyle name="Normal 9 118" xfId="7024" xr:uid="{00000000-0005-0000-0000-0000431B0000}"/>
    <cellStyle name="Normal 9 119" xfId="7025" xr:uid="{00000000-0005-0000-0000-0000441B0000}"/>
    <cellStyle name="Normal 9 12" xfId="7026" xr:uid="{00000000-0005-0000-0000-0000451B0000}"/>
    <cellStyle name="Normal 9 12 10" xfId="7027" xr:uid="{00000000-0005-0000-0000-0000461B0000}"/>
    <cellStyle name="Normal 9 12 11" xfId="7028" xr:uid="{00000000-0005-0000-0000-0000471B0000}"/>
    <cellStyle name="Normal 9 12 2" xfId="7029" xr:uid="{00000000-0005-0000-0000-0000481B0000}"/>
    <cellStyle name="Normal 9 12 2 2" xfId="7030" xr:uid="{00000000-0005-0000-0000-0000491B0000}"/>
    <cellStyle name="Normal 9 12 3" xfId="7031" xr:uid="{00000000-0005-0000-0000-00004A1B0000}"/>
    <cellStyle name="Normal 9 12 4" xfId="7032" xr:uid="{00000000-0005-0000-0000-00004B1B0000}"/>
    <cellStyle name="Normal 9 12 5" xfId="7033" xr:uid="{00000000-0005-0000-0000-00004C1B0000}"/>
    <cellStyle name="Normal 9 12 6" xfId="7034" xr:uid="{00000000-0005-0000-0000-00004D1B0000}"/>
    <cellStyle name="Normal 9 12 7" xfId="7035" xr:uid="{00000000-0005-0000-0000-00004E1B0000}"/>
    <cellStyle name="Normal 9 12 8" xfId="7036" xr:uid="{00000000-0005-0000-0000-00004F1B0000}"/>
    <cellStyle name="Normal 9 12 9" xfId="7037" xr:uid="{00000000-0005-0000-0000-0000501B0000}"/>
    <cellStyle name="Normal 9 120" xfId="7038" xr:uid="{00000000-0005-0000-0000-0000511B0000}"/>
    <cellStyle name="Normal 9 121" xfId="7039" xr:uid="{00000000-0005-0000-0000-0000521B0000}"/>
    <cellStyle name="Normal 9 122" xfId="7040" xr:uid="{00000000-0005-0000-0000-0000531B0000}"/>
    <cellStyle name="Normal 9 123" xfId="7041" xr:uid="{00000000-0005-0000-0000-0000541B0000}"/>
    <cellStyle name="Normal 9 124" xfId="7042" xr:uid="{00000000-0005-0000-0000-0000551B0000}"/>
    <cellStyle name="Normal 9 125" xfId="7043" xr:uid="{00000000-0005-0000-0000-0000561B0000}"/>
    <cellStyle name="Normal 9 126" xfId="7044" xr:uid="{00000000-0005-0000-0000-0000571B0000}"/>
    <cellStyle name="Normal 9 127" xfId="7045" xr:uid="{00000000-0005-0000-0000-0000581B0000}"/>
    <cellStyle name="Normal 9 128" xfId="7046" xr:uid="{00000000-0005-0000-0000-0000591B0000}"/>
    <cellStyle name="Normal 9 129" xfId="7047" xr:uid="{00000000-0005-0000-0000-00005A1B0000}"/>
    <cellStyle name="Normal 9 13" xfId="7048" xr:uid="{00000000-0005-0000-0000-00005B1B0000}"/>
    <cellStyle name="Normal 9 13 10" xfId="7049" xr:uid="{00000000-0005-0000-0000-00005C1B0000}"/>
    <cellStyle name="Normal 9 13 11" xfId="7050" xr:uid="{00000000-0005-0000-0000-00005D1B0000}"/>
    <cellStyle name="Normal 9 13 2" xfId="7051" xr:uid="{00000000-0005-0000-0000-00005E1B0000}"/>
    <cellStyle name="Normal 9 13 2 2" xfId="7052" xr:uid="{00000000-0005-0000-0000-00005F1B0000}"/>
    <cellStyle name="Normal 9 13 3" xfId="7053" xr:uid="{00000000-0005-0000-0000-0000601B0000}"/>
    <cellStyle name="Normal 9 13 4" xfId="7054" xr:uid="{00000000-0005-0000-0000-0000611B0000}"/>
    <cellStyle name="Normal 9 13 5" xfId="7055" xr:uid="{00000000-0005-0000-0000-0000621B0000}"/>
    <cellStyle name="Normal 9 13 6" xfId="7056" xr:uid="{00000000-0005-0000-0000-0000631B0000}"/>
    <cellStyle name="Normal 9 13 7" xfId="7057" xr:uid="{00000000-0005-0000-0000-0000641B0000}"/>
    <cellStyle name="Normal 9 13 8" xfId="7058" xr:uid="{00000000-0005-0000-0000-0000651B0000}"/>
    <cellStyle name="Normal 9 13 9" xfId="7059" xr:uid="{00000000-0005-0000-0000-0000661B0000}"/>
    <cellStyle name="Normal 9 130" xfId="7060" xr:uid="{00000000-0005-0000-0000-0000671B0000}"/>
    <cellStyle name="Normal 9 131" xfId="7061" xr:uid="{00000000-0005-0000-0000-0000681B0000}"/>
    <cellStyle name="Normal 9 132" xfId="7062" xr:uid="{00000000-0005-0000-0000-0000691B0000}"/>
    <cellStyle name="Normal 9 133" xfId="7063" xr:uid="{00000000-0005-0000-0000-00006A1B0000}"/>
    <cellStyle name="Normal 9 134" xfId="7064" xr:uid="{00000000-0005-0000-0000-00006B1B0000}"/>
    <cellStyle name="Normal 9 135" xfId="7065" xr:uid="{00000000-0005-0000-0000-00006C1B0000}"/>
    <cellStyle name="Normal 9 136" xfId="7066" xr:uid="{00000000-0005-0000-0000-00006D1B0000}"/>
    <cellStyle name="Normal 9 137" xfId="7067" xr:uid="{00000000-0005-0000-0000-00006E1B0000}"/>
    <cellStyle name="Normal 9 138" xfId="7068" xr:uid="{00000000-0005-0000-0000-00006F1B0000}"/>
    <cellStyle name="Normal 9 139" xfId="7069" xr:uid="{00000000-0005-0000-0000-0000701B0000}"/>
    <cellStyle name="Normal 9 14" xfId="7070" xr:uid="{00000000-0005-0000-0000-0000711B0000}"/>
    <cellStyle name="Normal 9 14 10" xfId="7071" xr:uid="{00000000-0005-0000-0000-0000721B0000}"/>
    <cellStyle name="Normal 9 14 11" xfId="7072" xr:uid="{00000000-0005-0000-0000-0000731B0000}"/>
    <cellStyle name="Normal 9 14 2" xfId="7073" xr:uid="{00000000-0005-0000-0000-0000741B0000}"/>
    <cellStyle name="Normal 9 14 2 2" xfId="7074" xr:uid="{00000000-0005-0000-0000-0000751B0000}"/>
    <cellStyle name="Normal 9 14 3" xfId="7075" xr:uid="{00000000-0005-0000-0000-0000761B0000}"/>
    <cellStyle name="Normal 9 14 4" xfId="7076" xr:uid="{00000000-0005-0000-0000-0000771B0000}"/>
    <cellStyle name="Normal 9 14 5" xfId="7077" xr:uid="{00000000-0005-0000-0000-0000781B0000}"/>
    <cellStyle name="Normal 9 14 6" xfId="7078" xr:uid="{00000000-0005-0000-0000-0000791B0000}"/>
    <cellStyle name="Normal 9 14 7" xfId="7079" xr:uid="{00000000-0005-0000-0000-00007A1B0000}"/>
    <cellStyle name="Normal 9 14 8" xfId="7080" xr:uid="{00000000-0005-0000-0000-00007B1B0000}"/>
    <cellStyle name="Normal 9 14 9" xfId="7081" xr:uid="{00000000-0005-0000-0000-00007C1B0000}"/>
    <cellStyle name="Normal 9 140" xfId="7082" xr:uid="{00000000-0005-0000-0000-00007D1B0000}"/>
    <cellStyle name="Normal 9 141" xfId="7083" xr:uid="{00000000-0005-0000-0000-00007E1B0000}"/>
    <cellStyle name="Normal 9 142" xfId="7084" xr:uid="{00000000-0005-0000-0000-00007F1B0000}"/>
    <cellStyle name="Normal 9 143" xfId="7085" xr:uid="{00000000-0005-0000-0000-0000801B0000}"/>
    <cellStyle name="Normal 9 144" xfId="7086" xr:uid="{00000000-0005-0000-0000-0000811B0000}"/>
    <cellStyle name="Normal 9 145" xfId="7087" xr:uid="{00000000-0005-0000-0000-0000821B0000}"/>
    <cellStyle name="Normal 9 146" xfId="7088" xr:uid="{00000000-0005-0000-0000-0000831B0000}"/>
    <cellStyle name="Normal 9 147" xfId="7089" xr:uid="{00000000-0005-0000-0000-0000841B0000}"/>
    <cellStyle name="Normal 9 148" xfId="7090" xr:uid="{00000000-0005-0000-0000-0000851B0000}"/>
    <cellStyle name="Normal 9 149" xfId="7091" xr:uid="{00000000-0005-0000-0000-0000861B0000}"/>
    <cellStyle name="Normal 9 15" xfId="7092" xr:uid="{00000000-0005-0000-0000-0000871B0000}"/>
    <cellStyle name="Normal 9 15 10" xfId="7093" xr:uid="{00000000-0005-0000-0000-0000881B0000}"/>
    <cellStyle name="Normal 9 15 11" xfId="7094" xr:uid="{00000000-0005-0000-0000-0000891B0000}"/>
    <cellStyle name="Normal 9 15 2" xfId="7095" xr:uid="{00000000-0005-0000-0000-00008A1B0000}"/>
    <cellStyle name="Normal 9 15 2 2" xfId="7096" xr:uid="{00000000-0005-0000-0000-00008B1B0000}"/>
    <cellStyle name="Normal 9 15 3" xfId="7097" xr:uid="{00000000-0005-0000-0000-00008C1B0000}"/>
    <cellStyle name="Normal 9 15 4" xfId="7098" xr:uid="{00000000-0005-0000-0000-00008D1B0000}"/>
    <cellStyle name="Normal 9 15 5" xfId="7099" xr:uid="{00000000-0005-0000-0000-00008E1B0000}"/>
    <cellStyle name="Normal 9 15 6" xfId="7100" xr:uid="{00000000-0005-0000-0000-00008F1B0000}"/>
    <cellStyle name="Normal 9 15 7" xfId="7101" xr:uid="{00000000-0005-0000-0000-0000901B0000}"/>
    <cellStyle name="Normal 9 15 8" xfId="7102" xr:uid="{00000000-0005-0000-0000-0000911B0000}"/>
    <cellStyle name="Normal 9 15 9" xfId="7103" xr:uid="{00000000-0005-0000-0000-0000921B0000}"/>
    <cellStyle name="Normal 9 150" xfId="7104" xr:uid="{00000000-0005-0000-0000-0000931B0000}"/>
    <cellStyle name="Normal 9 151" xfId="7105" xr:uid="{00000000-0005-0000-0000-0000941B0000}"/>
    <cellStyle name="Normal 9 152" xfId="7106" xr:uid="{00000000-0005-0000-0000-0000951B0000}"/>
    <cellStyle name="Normal 9 153" xfId="7107" xr:uid="{00000000-0005-0000-0000-0000961B0000}"/>
    <cellStyle name="Normal 9 154" xfId="7108" xr:uid="{00000000-0005-0000-0000-0000971B0000}"/>
    <cellStyle name="Normal 9 155" xfId="7109" xr:uid="{00000000-0005-0000-0000-0000981B0000}"/>
    <cellStyle name="Normal 9 156" xfId="7110" xr:uid="{00000000-0005-0000-0000-0000991B0000}"/>
    <cellStyle name="Normal 9 157" xfId="7111" xr:uid="{00000000-0005-0000-0000-00009A1B0000}"/>
    <cellStyle name="Normal 9 158" xfId="7112" xr:uid="{00000000-0005-0000-0000-00009B1B0000}"/>
    <cellStyle name="Normal 9 159" xfId="7113" xr:uid="{00000000-0005-0000-0000-00009C1B0000}"/>
    <cellStyle name="Normal 9 16" xfId="7114" xr:uid="{00000000-0005-0000-0000-00009D1B0000}"/>
    <cellStyle name="Normal 9 160" xfId="7115" xr:uid="{00000000-0005-0000-0000-00009E1B0000}"/>
    <cellStyle name="Normal 9 161" xfId="7116" xr:uid="{00000000-0005-0000-0000-00009F1B0000}"/>
    <cellStyle name="Normal 9 162" xfId="7117" xr:uid="{00000000-0005-0000-0000-0000A01B0000}"/>
    <cellStyle name="Normal 9 163" xfId="7118" xr:uid="{00000000-0005-0000-0000-0000A11B0000}"/>
    <cellStyle name="Normal 9 164" xfId="7119" xr:uid="{00000000-0005-0000-0000-0000A21B0000}"/>
    <cellStyle name="Normal 9 165" xfId="7120" xr:uid="{00000000-0005-0000-0000-0000A31B0000}"/>
    <cellStyle name="Normal 9 166" xfId="7121" xr:uid="{00000000-0005-0000-0000-0000A41B0000}"/>
    <cellStyle name="Normal 9 167" xfId="7122" xr:uid="{00000000-0005-0000-0000-0000A51B0000}"/>
    <cellStyle name="Normal 9 168" xfId="7123" xr:uid="{00000000-0005-0000-0000-0000A61B0000}"/>
    <cellStyle name="Normal 9 169" xfId="7124" xr:uid="{00000000-0005-0000-0000-0000A71B0000}"/>
    <cellStyle name="Normal 9 17" xfId="7125" xr:uid="{00000000-0005-0000-0000-0000A81B0000}"/>
    <cellStyle name="Normal 9 170" xfId="7126" xr:uid="{00000000-0005-0000-0000-0000A91B0000}"/>
    <cellStyle name="Normal 9 171" xfId="7127" xr:uid="{00000000-0005-0000-0000-0000AA1B0000}"/>
    <cellStyle name="Normal 9 172" xfId="7128" xr:uid="{00000000-0005-0000-0000-0000AB1B0000}"/>
    <cellStyle name="Normal 9 173" xfId="7129" xr:uid="{00000000-0005-0000-0000-0000AC1B0000}"/>
    <cellStyle name="Normal 9 174" xfId="7130" xr:uid="{00000000-0005-0000-0000-0000AD1B0000}"/>
    <cellStyle name="Normal 9 175" xfId="7131" xr:uid="{00000000-0005-0000-0000-0000AE1B0000}"/>
    <cellStyle name="Normal 9 176" xfId="7132" xr:uid="{00000000-0005-0000-0000-0000AF1B0000}"/>
    <cellStyle name="Normal 9 177" xfId="7133" xr:uid="{00000000-0005-0000-0000-0000B01B0000}"/>
    <cellStyle name="Normal 9 178" xfId="7134" xr:uid="{00000000-0005-0000-0000-0000B11B0000}"/>
    <cellStyle name="Normal 9 179" xfId="7135" xr:uid="{00000000-0005-0000-0000-0000B21B0000}"/>
    <cellStyle name="Normal 9 18" xfId="7136" xr:uid="{00000000-0005-0000-0000-0000B31B0000}"/>
    <cellStyle name="Normal 9 180" xfId="7137" xr:uid="{00000000-0005-0000-0000-0000B41B0000}"/>
    <cellStyle name="Normal 9 181" xfId="7138" xr:uid="{00000000-0005-0000-0000-0000B51B0000}"/>
    <cellStyle name="Normal 9 182" xfId="7139" xr:uid="{00000000-0005-0000-0000-0000B61B0000}"/>
    <cellStyle name="Normal 9 183" xfId="7140" xr:uid="{00000000-0005-0000-0000-0000B71B0000}"/>
    <cellStyle name="Normal 9 184" xfId="7141" xr:uid="{00000000-0005-0000-0000-0000B81B0000}"/>
    <cellStyle name="Normal 9 185" xfId="7142" xr:uid="{00000000-0005-0000-0000-0000B91B0000}"/>
    <cellStyle name="Normal 9 186" xfId="7143" xr:uid="{00000000-0005-0000-0000-0000BA1B0000}"/>
    <cellStyle name="Normal 9 187" xfId="7144" xr:uid="{00000000-0005-0000-0000-0000BB1B0000}"/>
    <cellStyle name="Normal 9 188" xfId="7145" xr:uid="{00000000-0005-0000-0000-0000BC1B0000}"/>
    <cellStyle name="Normal 9 189" xfId="7146" xr:uid="{00000000-0005-0000-0000-0000BD1B0000}"/>
    <cellStyle name="Normal 9 19" xfId="7147" xr:uid="{00000000-0005-0000-0000-0000BE1B0000}"/>
    <cellStyle name="Normal 9 190" xfId="7148" xr:uid="{00000000-0005-0000-0000-0000BF1B0000}"/>
    <cellStyle name="Normal 9 191" xfId="7149" xr:uid="{00000000-0005-0000-0000-0000C01B0000}"/>
    <cellStyle name="Normal 9 192" xfId="7150" xr:uid="{00000000-0005-0000-0000-0000C11B0000}"/>
    <cellStyle name="Normal 9 193" xfId="7151" xr:uid="{00000000-0005-0000-0000-0000C21B0000}"/>
    <cellStyle name="Normal 9 194" xfId="7152" xr:uid="{00000000-0005-0000-0000-0000C31B0000}"/>
    <cellStyle name="Normal 9 195" xfId="7153" xr:uid="{00000000-0005-0000-0000-0000C41B0000}"/>
    <cellStyle name="Normal 9 196" xfId="7154" xr:uid="{00000000-0005-0000-0000-0000C51B0000}"/>
    <cellStyle name="Normal 9 197" xfId="7155" xr:uid="{00000000-0005-0000-0000-0000C61B0000}"/>
    <cellStyle name="Normal 9 198" xfId="7156" xr:uid="{00000000-0005-0000-0000-0000C71B0000}"/>
    <cellStyle name="Normal 9 199" xfId="7157" xr:uid="{00000000-0005-0000-0000-0000C81B0000}"/>
    <cellStyle name="Normal 9 2" xfId="6981" xr:uid="{00000000-0005-0000-0000-0000C91B0000}"/>
    <cellStyle name="Normal 9 2 10" xfId="7158" xr:uid="{00000000-0005-0000-0000-0000CA1B0000}"/>
    <cellStyle name="Normal 9 2 11" xfId="7159" xr:uid="{00000000-0005-0000-0000-0000CB1B0000}"/>
    <cellStyle name="Normal 9 2 12" xfId="7160" xr:uid="{00000000-0005-0000-0000-0000CC1B0000}"/>
    <cellStyle name="Normal 9 2 13" xfId="7161" xr:uid="{00000000-0005-0000-0000-0000CD1B0000}"/>
    <cellStyle name="Normal 9 2 14" xfId="7162" xr:uid="{00000000-0005-0000-0000-0000CE1B0000}"/>
    <cellStyle name="Normal 9 2 15" xfId="7163" xr:uid="{00000000-0005-0000-0000-0000CF1B0000}"/>
    <cellStyle name="Normal 9 2 16" xfId="7164" xr:uid="{00000000-0005-0000-0000-0000D01B0000}"/>
    <cellStyle name="Normal 9 2 17" xfId="7165" xr:uid="{00000000-0005-0000-0000-0000D11B0000}"/>
    <cellStyle name="Normal 9 2 18" xfId="7166" xr:uid="{00000000-0005-0000-0000-0000D21B0000}"/>
    <cellStyle name="Normal 9 2 19" xfId="7167" xr:uid="{00000000-0005-0000-0000-0000D31B0000}"/>
    <cellStyle name="Normal 9 2 2" xfId="7168" xr:uid="{00000000-0005-0000-0000-0000D41B0000}"/>
    <cellStyle name="Normal 9 2 2 2" xfId="7169" xr:uid="{00000000-0005-0000-0000-0000D51B0000}"/>
    <cellStyle name="Normal 9 2 20" xfId="7170" xr:uid="{00000000-0005-0000-0000-0000D61B0000}"/>
    <cellStyle name="Normal 9 2 21" xfId="7171" xr:uid="{00000000-0005-0000-0000-0000D71B0000}"/>
    <cellStyle name="Normal 9 2 22" xfId="7172" xr:uid="{00000000-0005-0000-0000-0000D81B0000}"/>
    <cellStyle name="Normal 9 2 23" xfId="7173" xr:uid="{00000000-0005-0000-0000-0000D91B0000}"/>
    <cellStyle name="Normal 9 2 3" xfId="7174" xr:uid="{00000000-0005-0000-0000-0000DA1B0000}"/>
    <cellStyle name="Normal 9 2 4" xfId="7175" xr:uid="{00000000-0005-0000-0000-0000DB1B0000}"/>
    <cellStyle name="Normal 9 2 5" xfId="7176" xr:uid="{00000000-0005-0000-0000-0000DC1B0000}"/>
    <cellStyle name="Normal 9 2 6" xfId="7177" xr:uid="{00000000-0005-0000-0000-0000DD1B0000}"/>
    <cellStyle name="Normal 9 2 7" xfId="7178" xr:uid="{00000000-0005-0000-0000-0000DE1B0000}"/>
    <cellStyle name="Normal 9 2 8" xfId="7179" xr:uid="{00000000-0005-0000-0000-0000DF1B0000}"/>
    <cellStyle name="Normal 9 2 9" xfId="7180" xr:uid="{00000000-0005-0000-0000-0000E01B0000}"/>
    <cellStyle name="Normal 9 20" xfId="7181" xr:uid="{00000000-0005-0000-0000-0000E11B0000}"/>
    <cellStyle name="Normal 9 200" xfId="7182" xr:uid="{00000000-0005-0000-0000-0000E21B0000}"/>
    <cellStyle name="Normal 9 201" xfId="7183" xr:uid="{00000000-0005-0000-0000-0000E31B0000}"/>
    <cellStyle name="Normal 9 202" xfId="7184" xr:uid="{00000000-0005-0000-0000-0000E41B0000}"/>
    <cellStyle name="Normal 9 203" xfId="7185" xr:uid="{00000000-0005-0000-0000-0000E51B0000}"/>
    <cellStyle name="Normal 9 204" xfId="7186" xr:uid="{00000000-0005-0000-0000-0000E61B0000}"/>
    <cellStyle name="Normal 9 205" xfId="7187" xr:uid="{00000000-0005-0000-0000-0000E71B0000}"/>
    <cellStyle name="Normal 9 206" xfId="7188" xr:uid="{00000000-0005-0000-0000-0000E81B0000}"/>
    <cellStyle name="Normal 9 206 2" xfId="7189" xr:uid="{00000000-0005-0000-0000-0000E91B0000}"/>
    <cellStyle name="Normal 9 207" xfId="7190" xr:uid="{00000000-0005-0000-0000-0000EA1B0000}"/>
    <cellStyle name="Normal 9 208" xfId="7191" xr:uid="{00000000-0005-0000-0000-0000EB1B0000}"/>
    <cellStyle name="Normal 9 209" xfId="7192" xr:uid="{00000000-0005-0000-0000-0000EC1B0000}"/>
    <cellStyle name="Normal 9 21" xfId="7193" xr:uid="{00000000-0005-0000-0000-0000ED1B0000}"/>
    <cellStyle name="Normal 9 210" xfId="7194" xr:uid="{00000000-0005-0000-0000-0000EE1B0000}"/>
    <cellStyle name="Normal 9 211" xfId="7195" xr:uid="{00000000-0005-0000-0000-0000EF1B0000}"/>
    <cellStyle name="Normal 9 212" xfId="7196" xr:uid="{00000000-0005-0000-0000-0000F01B0000}"/>
    <cellStyle name="Normal 9 213" xfId="7197" xr:uid="{00000000-0005-0000-0000-0000F11B0000}"/>
    <cellStyle name="Normal 9 214" xfId="7198" xr:uid="{00000000-0005-0000-0000-0000F21B0000}"/>
    <cellStyle name="Normal 9 22" xfId="7199" xr:uid="{00000000-0005-0000-0000-0000F31B0000}"/>
    <cellStyle name="Normal 9 23" xfId="7200" xr:uid="{00000000-0005-0000-0000-0000F41B0000}"/>
    <cellStyle name="Normal 9 24" xfId="7201" xr:uid="{00000000-0005-0000-0000-0000F51B0000}"/>
    <cellStyle name="Normal 9 25" xfId="7202" xr:uid="{00000000-0005-0000-0000-0000F61B0000}"/>
    <cellStyle name="Normal 9 26" xfId="7203" xr:uid="{00000000-0005-0000-0000-0000F71B0000}"/>
    <cellStyle name="Normal 9 27" xfId="7204" xr:uid="{00000000-0005-0000-0000-0000F81B0000}"/>
    <cellStyle name="Normal 9 28" xfId="7205" xr:uid="{00000000-0005-0000-0000-0000F91B0000}"/>
    <cellStyle name="Normal 9 29" xfId="7206" xr:uid="{00000000-0005-0000-0000-0000FA1B0000}"/>
    <cellStyle name="Normal 9 3" xfId="7207" xr:uid="{00000000-0005-0000-0000-0000FB1B0000}"/>
    <cellStyle name="Normal 9 30" xfId="7208" xr:uid="{00000000-0005-0000-0000-0000FC1B0000}"/>
    <cellStyle name="Normal 9 31" xfId="7209" xr:uid="{00000000-0005-0000-0000-0000FD1B0000}"/>
    <cellStyle name="Normal 9 32" xfId="7210" xr:uid="{00000000-0005-0000-0000-0000FE1B0000}"/>
    <cellStyle name="Normal 9 33" xfId="7211" xr:uid="{00000000-0005-0000-0000-0000FF1B0000}"/>
    <cellStyle name="Normal 9 34" xfId="7212" xr:uid="{00000000-0005-0000-0000-0000001C0000}"/>
    <cellStyle name="Normal 9 35" xfId="7213" xr:uid="{00000000-0005-0000-0000-0000011C0000}"/>
    <cellStyle name="Normal 9 36" xfId="7214" xr:uid="{00000000-0005-0000-0000-0000021C0000}"/>
    <cellStyle name="Normal 9 37" xfId="7215" xr:uid="{00000000-0005-0000-0000-0000031C0000}"/>
    <cellStyle name="Normal 9 38" xfId="7216" xr:uid="{00000000-0005-0000-0000-0000041C0000}"/>
    <cellStyle name="Normal 9 39" xfId="7217" xr:uid="{00000000-0005-0000-0000-0000051C0000}"/>
    <cellStyle name="Normal 9 4" xfId="7218" xr:uid="{00000000-0005-0000-0000-0000061C0000}"/>
    <cellStyle name="Normal 9 4 10" xfId="7219" xr:uid="{00000000-0005-0000-0000-0000071C0000}"/>
    <cellStyle name="Normal 9 4 11" xfId="7220" xr:uid="{00000000-0005-0000-0000-0000081C0000}"/>
    <cellStyle name="Normal 9 4 2" xfId="7221" xr:uid="{00000000-0005-0000-0000-0000091C0000}"/>
    <cellStyle name="Normal 9 4 2 2" xfId="7222" xr:uid="{00000000-0005-0000-0000-00000A1C0000}"/>
    <cellStyle name="Normal 9 4 3" xfId="7223" xr:uid="{00000000-0005-0000-0000-00000B1C0000}"/>
    <cellStyle name="Normal 9 4 4" xfId="7224" xr:uid="{00000000-0005-0000-0000-00000C1C0000}"/>
    <cellStyle name="Normal 9 4 5" xfId="7225" xr:uid="{00000000-0005-0000-0000-00000D1C0000}"/>
    <cellStyle name="Normal 9 4 6" xfId="7226" xr:uid="{00000000-0005-0000-0000-00000E1C0000}"/>
    <cellStyle name="Normal 9 4 7" xfId="7227" xr:uid="{00000000-0005-0000-0000-00000F1C0000}"/>
    <cellStyle name="Normal 9 4 8" xfId="7228" xr:uid="{00000000-0005-0000-0000-0000101C0000}"/>
    <cellStyle name="Normal 9 4 9" xfId="7229" xr:uid="{00000000-0005-0000-0000-0000111C0000}"/>
    <cellStyle name="Normal 9 40" xfId="7230" xr:uid="{00000000-0005-0000-0000-0000121C0000}"/>
    <cellStyle name="Normal 9 41" xfId="7231" xr:uid="{00000000-0005-0000-0000-0000131C0000}"/>
    <cellStyle name="Normal 9 42" xfId="7232" xr:uid="{00000000-0005-0000-0000-0000141C0000}"/>
    <cellStyle name="Normal 9 43" xfId="7233" xr:uid="{00000000-0005-0000-0000-0000151C0000}"/>
    <cellStyle name="Normal 9 44" xfId="7234" xr:uid="{00000000-0005-0000-0000-0000161C0000}"/>
    <cellStyle name="Normal 9 45" xfId="7235" xr:uid="{00000000-0005-0000-0000-0000171C0000}"/>
    <cellStyle name="Normal 9 46" xfId="7236" xr:uid="{00000000-0005-0000-0000-0000181C0000}"/>
    <cellStyle name="Normal 9 47" xfId="7237" xr:uid="{00000000-0005-0000-0000-0000191C0000}"/>
    <cellStyle name="Normal 9 48" xfId="7238" xr:uid="{00000000-0005-0000-0000-00001A1C0000}"/>
    <cellStyle name="Normal 9 49" xfId="7239" xr:uid="{00000000-0005-0000-0000-00001B1C0000}"/>
    <cellStyle name="Normal 9 5" xfId="7240" xr:uid="{00000000-0005-0000-0000-00001C1C0000}"/>
    <cellStyle name="Normal 9 5 10" xfId="7241" xr:uid="{00000000-0005-0000-0000-00001D1C0000}"/>
    <cellStyle name="Normal 9 5 11" xfId="7242" xr:uid="{00000000-0005-0000-0000-00001E1C0000}"/>
    <cellStyle name="Normal 9 5 2" xfId="7243" xr:uid="{00000000-0005-0000-0000-00001F1C0000}"/>
    <cellStyle name="Normal 9 5 2 2" xfId="7244" xr:uid="{00000000-0005-0000-0000-0000201C0000}"/>
    <cellStyle name="Normal 9 5 3" xfId="7245" xr:uid="{00000000-0005-0000-0000-0000211C0000}"/>
    <cellStyle name="Normal 9 5 4" xfId="7246" xr:uid="{00000000-0005-0000-0000-0000221C0000}"/>
    <cellStyle name="Normal 9 5 5" xfId="7247" xr:uid="{00000000-0005-0000-0000-0000231C0000}"/>
    <cellStyle name="Normal 9 5 6" xfId="7248" xr:uid="{00000000-0005-0000-0000-0000241C0000}"/>
    <cellStyle name="Normal 9 5 7" xfId="7249" xr:uid="{00000000-0005-0000-0000-0000251C0000}"/>
    <cellStyle name="Normal 9 5 8" xfId="7250" xr:uid="{00000000-0005-0000-0000-0000261C0000}"/>
    <cellStyle name="Normal 9 5 9" xfId="7251" xr:uid="{00000000-0005-0000-0000-0000271C0000}"/>
    <cellStyle name="Normal 9 50" xfId="7252" xr:uid="{00000000-0005-0000-0000-0000281C0000}"/>
    <cellStyle name="Normal 9 51" xfId="7253" xr:uid="{00000000-0005-0000-0000-0000291C0000}"/>
    <cellStyle name="Normal 9 52" xfId="7254" xr:uid="{00000000-0005-0000-0000-00002A1C0000}"/>
    <cellStyle name="Normal 9 53" xfId="7255" xr:uid="{00000000-0005-0000-0000-00002B1C0000}"/>
    <cellStyle name="Normal 9 54" xfId="7256" xr:uid="{00000000-0005-0000-0000-00002C1C0000}"/>
    <cellStyle name="Normal 9 55" xfId="7257" xr:uid="{00000000-0005-0000-0000-00002D1C0000}"/>
    <cellStyle name="Normal 9 56" xfId="7258" xr:uid="{00000000-0005-0000-0000-00002E1C0000}"/>
    <cellStyle name="Normal 9 57" xfId="7259" xr:uid="{00000000-0005-0000-0000-00002F1C0000}"/>
    <cellStyle name="Normal 9 58" xfId="7260" xr:uid="{00000000-0005-0000-0000-0000301C0000}"/>
    <cellStyle name="Normal 9 59" xfId="7261" xr:uid="{00000000-0005-0000-0000-0000311C0000}"/>
    <cellStyle name="Normal 9 6" xfId="7262" xr:uid="{00000000-0005-0000-0000-0000321C0000}"/>
    <cellStyle name="Normal 9 6 10" xfId="7263" xr:uid="{00000000-0005-0000-0000-0000331C0000}"/>
    <cellStyle name="Normal 9 6 11" xfId="7264" xr:uid="{00000000-0005-0000-0000-0000341C0000}"/>
    <cellStyle name="Normal 9 6 2" xfId="7265" xr:uid="{00000000-0005-0000-0000-0000351C0000}"/>
    <cellStyle name="Normal 9 6 2 2" xfId="7266" xr:uid="{00000000-0005-0000-0000-0000361C0000}"/>
    <cellStyle name="Normal 9 6 3" xfId="7267" xr:uid="{00000000-0005-0000-0000-0000371C0000}"/>
    <cellStyle name="Normal 9 6 4" xfId="7268" xr:uid="{00000000-0005-0000-0000-0000381C0000}"/>
    <cellStyle name="Normal 9 6 5" xfId="7269" xr:uid="{00000000-0005-0000-0000-0000391C0000}"/>
    <cellStyle name="Normal 9 6 6" xfId="7270" xr:uid="{00000000-0005-0000-0000-00003A1C0000}"/>
    <cellStyle name="Normal 9 6 7" xfId="7271" xr:uid="{00000000-0005-0000-0000-00003B1C0000}"/>
    <cellStyle name="Normal 9 6 8" xfId="7272" xr:uid="{00000000-0005-0000-0000-00003C1C0000}"/>
    <cellStyle name="Normal 9 6 9" xfId="7273" xr:uid="{00000000-0005-0000-0000-00003D1C0000}"/>
    <cellStyle name="Normal 9 60" xfId="7274" xr:uid="{00000000-0005-0000-0000-00003E1C0000}"/>
    <cellStyle name="Normal 9 61" xfId="7275" xr:uid="{00000000-0005-0000-0000-00003F1C0000}"/>
    <cellStyle name="Normal 9 62" xfId="7276" xr:uid="{00000000-0005-0000-0000-0000401C0000}"/>
    <cellStyle name="Normal 9 63" xfId="7277" xr:uid="{00000000-0005-0000-0000-0000411C0000}"/>
    <cellStyle name="Normal 9 64" xfId="7278" xr:uid="{00000000-0005-0000-0000-0000421C0000}"/>
    <cellStyle name="Normal 9 65" xfId="7279" xr:uid="{00000000-0005-0000-0000-0000431C0000}"/>
    <cellStyle name="Normal 9 66" xfId="7280" xr:uid="{00000000-0005-0000-0000-0000441C0000}"/>
    <cellStyle name="Normal 9 67" xfId="7281" xr:uid="{00000000-0005-0000-0000-0000451C0000}"/>
    <cellStyle name="Normal 9 68" xfId="7282" xr:uid="{00000000-0005-0000-0000-0000461C0000}"/>
    <cellStyle name="Normal 9 69" xfId="7283" xr:uid="{00000000-0005-0000-0000-0000471C0000}"/>
    <cellStyle name="Normal 9 7" xfId="7284" xr:uid="{00000000-0005-0000-0000-0000481C0000}"/>
    <cellStyle name="Normal 9 7 10" xfId="7285" xr:uid="{00000000-0005-0000-0000-0000491C0000}"/>
    <cellStyle name="Normal 9 7 11" xfId="7286" xr:uid="{00000000-0005-0000-0000-00004A1C0000}"/>
    <cellStyle name="Normal 9 7 2" xfId="7287" xr:uid="{00000000-0005-0000-0000-00004B1C0000}"/>
    <cellStyle name="Normal 9 7 2 2" xfId="7288" xr:uid="{00000000-0005-0000-0000-00004C1C0000}"/>
    <cellStyle name="Normal 9 7 3" xfId="7289" xr:uid="{00000000-0005-0000-0000-00004D1C0000}"/>
    <cellStyle name="Normal 9 7 4" xfId="7290" xr:uid="{00000000-0005-0000-0000-00004E1C0000}"/>
    <cellStyle name="Normal 9 7 5" xfId="7291" xr:uid="{00000000-0005-0000-0000-00004F1C0000}"/>
    <cellStyle name="Normal 9 7 6" xfId="7292" xr:uid="{00000000-0005-0000-0000-0000501C0000}"/>
    <cellStyle name="Normal 9 7 7" xfId="7293" xr:uid="{00000000-0005-0000-0000-0000511C0000}"/>
    <cellStyle name="Normal 9 7 8" xfId="7294" xr:uid="{00000000-0005-0000-0000-0000521C0000}"/>
    <cellStyle name="Normal 9 7 9" xfId="7295" xr:uid="{00000000-0005-0000-0000-0000531C0000}"/>
    <cellStyle name="Normal 9 70" xfId="7296" xr:uid="{00000000-0005-0000-0000-0000541C0000}"/>
    <cellStyle name="Normal 9 71" xfId="7297" xr:uid="{00000000-0005-0000-0000-0000551C0000}"/>
    <cellStyle name="Normal 9 72" xfId="7298" xr:uid="{00000000-0005-0000-0000-0000561C0000}"/>
    <cellStyle name="Normal 9 73" xfId="7299" xr:uid="{00000000-0005-0000-0000-0000571C0000}"/>
    <cellStyle name="Normal 9 74" xfId="7300" xr:uid="{00000000-0005-0000-0000-0000581C0000}"/>
    <cellStyle name="Normal 9 75" xfId="7301" xr:uid="{00000000-0005-0000-0000-0000591C0000}"/>
    <cellStyle name="Normal 9 76" xfId="7302" xr:uid="{00000000-0005-0000-0000-00005A1C0000}"/>
    <cellStyle name="Normal 9 77" xfId="7303" xr:uid="{00000000-0005-0000-0000-00005B1C0000}"/>
    <cellStyle name="Normal 9 78" xfId="7304" xr:uid="{00000000-0005-0000-0000-00005C1C0000}"/>
    <cellStyle name="Normal 9 79" xfId="7305" xr:uid="{00000000-0005-0000-0000-00005D1C0000}"/>
    <cellStyle name="Normal 9 8" xfId="7306" xr:uid="{00000000-0005-0000-0000-00005E1C0000}"/>
    <cellStyle name="Normal 9 8 10" xfId="7307" xr:uid="{00000000-0005-0000-0000-00005F1C0000}"/>
    <cellStyle name="Normal 9 8 11" xfId="7308" xr:uid="{00000000-0005-0000-0000-0000601C0000}"/>
    <cellStyle name="Normal 9 8 2" xfId="7309" xr:uid="{00000000-0005-0000-0000-0000611C0000}"/>
    <cellStyle name="Normal 9 8 2 2" xfId="7310" xr:uid="{00000000-0005-0000-0000-0000621C0000}"/>
    <cellStyle name="Normal 9 8 3" xfId="7311" xr:uid="{00000000-0005-0000-0000-0000631C0000}"/>
    <cellStyle name="Normal 9 8 4" xfId="7312" xr:uid="{00000000-0005-0000-0000-0000641C0000}"/>
    <cellStyle name="Normal 9 8 5" xfId="7313" xr:uid="{00000000-0005-0000-0000-0000651C0000}"/>
    <cellStyle name="Normal 9 8 6" xfId="7314" xr:uid="{00000000-0005-0000-0000-0000661C0000}"/>
    <cellStyle name="Normal 9 8 7" xfId="7315" xr:uid="{00000000-0005-0000-0000-0000671C0000}"/>
    <cellStyle name="Normal 9 8 8" xfId="7316" xr:uid="{00000000-0005-0000-0000-0000681C0000}"/>
    <cellStyle name="Normal 9 8 9" xfId="7317" xr:uid="{00000000-0005-0000-0000-0000691C0000}"/>
    <cellStyle name="Normal 9 80" xfId="7318" xr:uid="{00000000-0005-0000-0000-00006A1C0000}"/>
    <cellStyle name="Normal 9 81" xfId="7319" xr:uid="{00000000-0005-0000-0000-00006B1C0000}"/>
    <cellStyle name="Normal 9 82" xfId="7320" xr:uid="{00000000-0005-0000-0000-00006C1C0000}"/>
    <cellStyle name="Normal 9 83" xfId="7321" xr:uid="{00000000-0005-0000-0000-00006D1C0000}"/>
    <cellStyle name="Normal 9 84" xfId="7322" xr:uid="{00000000-0005-0000-0000-00006E1C0000}"/>
    <cellStyle name="Normal 9 85" xfId="7323" xr:uid="{00000000-0005-0000-0000-00006F1C0000}"/>
    <cellStyle name="Normal 9 86" xfId="7324" xr:uid="{00000000-0005-0000-0000-0000701C0000}"/>
    <cellStyle name="Normal 9 87" xfId="7325" xr:uid="{00000000-0005-0000-0000-0000711C0000}"/>
    <cellStyle name="Normal 9 88" xfId="7326" xr:uid="{00000000-0005-0000-0000-0000721C0000}"/>
    <cellStyle name="Normal 9 89" xfId="7327" xr:uid="{00000000-0005-0000-0000-0000731C0000}"/>
    <cellStyle name="Normal 9 9" xfId="7328" xr:uid="{00000000-0005-0000-0000-0000741C0000}"/>
    <cellStyle name="Normal 9 9 10" xfId="7329" xr:uid="{00000000-0005-0000-0000-0000751C0000}"/>
    <cellStyle name="Normal 9 9 11" xfId="7330" xr:uid="{00000000-0005-0000-0000-0000761C0000}"/>
    <cellStyle name="Normal 9 9 2" xfId="7331" xr:uid="{00000000-0005-0000-0000-0000771C0000}"/>
    <cellStyle name="Normal 9 9 2 2" xfId="7332" xr:uid="{00000000-0005-0000-0000-0000781C0000}"/>
    <cellStyle name="Normal 9 9 3" xfId="7333" xr:uid="{00000000-0005-0000-0000-0000791C0000}"/>
    <cellStyle name="Normal 9 9 4" xfId="7334" xr:uid="{00000000-0005-0000-0000-00007A1C0000}"/>
    <cellStyle name="Normal 9 9 5" xfId="7335" xr:uid="{00000000-0005-0000-0000-00007B1C0000}"/>
    <cellStyle name="Normal 9 9 6" xfId="7336" xr:uid="{00000000-0005-0000-0000-00007C1C0000}"/>
    <cellStyle name="Normal 9 9 7" xfId="7337" xr:uid="{00000000-0005-0000-0000-00007D1C0000}"/>
    <cellStyle name="Normal 9 9 8" xfId="7338" xr:uid="{00000000-0005-0000-0000-00007E1C0000}"/>
    <cellStyle name="Normal 9 9 9" xfId="7339" xr:uid="{00000000-0005-0000-0000-00007F1C0000}"/>
    <cellStyle name="Normal 9 90" xfId="7340" xr:uid="{00000000-0005-0000-0000-0000801C0000}"/>
    <cellStyle name="Normal 9 91" xfId="7341" xr:uid="{00000000-0005-0000-0000-0000811C0000}"/>
    <cellStyle name="Normal 9 92" xfId="7342" xr:uid="{00000000-0005-0000-0000-0000821C0000}"/>
    <cellStyle name="Normal 9 93" xfId="7343" xr:uid="{00000000-0005-0000-0000-0000831C0000}"/>
    <cellStyle name="Normal 9 94" xfId="7344" xr:uid="{00000000-0005-0000-0000-0000841C0000}"/>
    <cellStyle name="Normal 9 95" xfId="7345" xr:uid="{00000000-0005-0000-0000-0000851C0000}"/>
    <cellStyle name="Normal 9 96" xfId="7346" xr:uid="{00000000-0005-0000-0000-0000861C0000}"/>
    <cellStyle name="Normal 9 97" xfId="7347" xr:uid="{00000000-0005-0000-0000-0000871C0000}"/>
    <cellStyle name="Normal 9 98" xfId="7348" xr:uid="{00000000-0005-0000-0000-0000881C0000}"/>
    <cellStyle name="Normal 9 99" xfId="7349" xr:uid="{00000000-0005-0000-0000-0000891C0000}"/>
    <cellStyle name="Normal 90" xfId="7350" xr:uid="{00000000-0005-0000-0000-00008A1C0000}"/>
    <cellStyle name="Normal 91" xfId="7351" xr:uid="{00000000-0005-0000-0000-00008B1C0000}"/>
    <cellStyle name="Normal 92" xfId="7352" xr:uid="{00000000-0005-0000-0000-00008C1C0000}"/>
    <cellStyle name="Normal 93" xfId="7353" xr:uid="{00000000-0005-0000-0000-00008D1C0000}"/>
    <cellStyle name="Normal 94" xfId="7354" xr:uid="{00000000-0005-0000-0000-00008E1C0000}"/>
    <cellStyle name="Normal 95" xfId="7355" xr:uid="{00000000-0005-0000-0000-00008F1C0000}"/>
    <cellStyle name="Normal 96" xfId="7356" xr:uid="{00000000-0005-0000-0000-0000901C0000}"/>
    <cellStyle name="Normal 97" xfId="7357" xr:uid="{00000000-0005-0000-0000-0000911C0000}"/>
    <cellStyle name="Normal 98" xfId="7358" xr:uid="{00000000-0005-0000-0000-0000921C0000}"/>
    <cellStyle name="Normal 99" xfId="7359" xr:uid="{00000000-0005-0000-0000-0000931C0000}"/>
    <cellStyle name="Note 10" xfId="461" xr:uid="{00000000-0005-0000-0000-0000941C0000}"/>
    <cellStyle name="Note 10 2" xfId="7360" xr:uid="{00000000-0005-0000-0000-0000951C0000}"/>
    <cellStyle name="Note 11" xfId="509" xr:uid="{00000000-0005-0000-0000-0000961C0000}"/>
    <cellStyle name="Note 11 2" xfId="7361" xr:uid="{00000000-0005-0000-0000-0000971C0000}"/>
    <cellStyle name="Note 12" xfId="556" xr:uid="{00000000-0005-0000-0000-0000981C0000}"/>
    <cellStyle name="Note 12 2" xfId="7362" xr:uid="{00000000-0005-0000-0000-0000991C0000}"/>
    <cellStyle name="Note 13" xfId="7363" xr:uid="{00000000-0005-0000-0000-00009A1C0000}"/>
    <cellStyle name="Note 14" xfId="7364" xr:uid="{00000000-0005-0000-0000-00009B1C0000}"/>
    <cellStyle name="Note 15" xfId="7365" xr:uid="{00000000-0005-0000-0000-00009C1C0000}"/>
    <cellStyle name="Note 16" xfId="7366" xr:uid="{00000000-0005-0000-0000-00009D1C0000}"/>
    <cellStyle name="Note 17" xfId="7367" xr:uid="{00000000-0005-0000-0000-00009E1C0000}"/>
    <cellStyle name="Note 18" xfId="7368" xr:uid="{00000000-0005-0000-0000-00009F1C0000}"/>
    <cellStyle name="Note 19" xfId="7369" xr:uid="{00000000-0005-0000-0000-0000A01C0000}"/>
    <cellStyle name="Note 2" xfId="77" xr:uid="{00000000-0005-0000-0000-0000A11C0000}"/>
    <cellStyle name="Note 2 10" xfId="7371" xr:uid="{00000000-0005-0000-0000-0000A21C0000}"/>
    <cellStyle name="Note 2 11" xfId="7372" xr:uid="{00000000-0005-0000-0000-0000A31C0000}"/>
    <cellStyle name="Note 2 12" xfId="7373" xr:uid="{00000000-0005-0000-0000-0000A41C0000}"/>
    <cellStyle name="Note 2 2" xfId="7370" xr:uid="{00000000-0005-0000-0000-0000A51C0000}"/>
    <cellStyle name="Note 2 2 2" xfId="7374" xr:uid="{00000000-0005-0000-0000-0000A61C0000}"/>
    <cellStyle name="Note 2 2 2 2" xfId="7375" xr:uid="{00000000-0005-0000-0000-0000A71C0000}"/>
    <cellStyle name="Note 2 3" xfId="7376" xr:uid="{00000000-0005-0000-0000-0000A81C0000}"/>
    <cellStyle name="Note 2 4" xfId="7377" xr:uid="{00000000-0005-0000-0000-0000A91C0000}"/>
    <cellStyle name="Note 2 5" xfId="7378" xr:uid="{00000000-0005-0000-0000-0000AA1C0000}"/>
    <cellStyle name="Note 2 6" xfId="7379" xr:uid="{00000000-0005-0000-0000-0000AB1C0000}"/>
    <cellStyle name="Note 2 7" xfId="7380" xr:uid="{00000000-0005-0000-0000-0000AC1C0000}"/>
    <cellStyle name="Note 2 8" xfId="7381" xr:uid="{00000000-0005-0000-0000-0000AD1C0000}"/>
    <cellStyle name="Note 2 9" xfId="7382" xr:uid="{00000000-0005-0000-0000-0000AE1C0000}"/>
    <cellStyle name="Note 20" xfId="7383" xr:uid="{00000000-0005-0000-0000-0000AF1C0000}"/>
    <cellStyle name="Note 21" xfId="7384" xr:uid="{00000000-0005-0000-0000-0000B01C0000}"/>
    <cellStyle name="Note 3" xfId="125" xr:uid="{00000000-0005-0000-0000-0000B11C0000}"/>
    <cellStyle name="Note 3 10" xfId="7386" xr:uid="{00000000-0005-0000-0000-0000B21C0000}"/>
    <cellStyle name="Note 3 11" xfId="7387" xr:uid="{00000000-0005-0000-0000-0000B31C0000}"/>
    <cellStyle name="Note 3 12" xfId="7388" xr:uid="{00000000-0005-0000-0000-0000B41C0000}"/>
    <cellStyle name="Note 3 2" xfId="7385" xr:uid="{00000000-0005-0000-0000-0000B51C0000}"/>
    <cellStyle name="Note 3 2 2" xfId="7389" xr:uid="{00000000-0005-0000-0000-0000B61C0000}"/>
    <cellStyle name="Note 3 2 2 2" xfId="7390" xr:uid="{00000000-0005-0000-0000-0000B71C0000}"/>
    <cellStyle name="Note 3 3" xfId="7391" xr:uid="{00000000-0005-0000-0000-0000B81C0000}"/>
    <cellStyle name="Note 3 4" xfId="7392" xr:uid="{00000000-0005-0000-0000-0000B91C0000}"/>
    <cellStyle name="Note 3 5" xfId="7393" xr:uid="{00000000-0005-0000-0000-0000BA1C0000}"/>
    <cellStyle name="Note 3 6" xfId="7394" xr:uid="{00000000-0005-0000-0000-0000BB1C0000}"/>
    <cellStyle name="Note 3 7" xfId="7395" xr:uid="{00000000-0005-0000-0000-0000BC1C0000}"/>
    <cellStyle name="Note 3 8" xfId="7396" xr:uid="{00000000-0005-0000-0000-0000BD1C0000}"/>
    <cellStyle name="Note 3 9" xfId="7397" xr:uid="{00000000-0005-0000-0000-0000BE1C0000}"/>
    <cellStyle name="Note 4" xfId="172" xr:uid="{00000000-0005-0000-0000-0000BF1C0000}"/>
    <cellStyle name="Note 4 10" xfId="7399" xr:uid="{00000000-0005-0000-0000-0000C01C0000}"/>
    <cellStyle name="Note 4 11" xfId="7400" xr:uid="{00000000-0005-0000-0000-0000C11C0000}"/>
    <cellStyle name="Note 4 2" xfId="7398" xr:uid="{00000000-0005-0000-0000-0000C21C0000}"/>
    <cellStyle name="Note 4 2 2" xfId="7401" xr:uid="{00000000-0005-0000-0000-0000C31C0000}"/>
    <cellStyle name="Note 4 2 2 2" xfId="7402" xr:uid="{00000000-0005-0000-0000-0000C41C0000}"/>
    <cellStyle name="Note 4 3" xfId="7403" xr:uid="{00000000-0005-0000-0000-0000C51C0000}"/>
    <cellStyle name="Note 4 4" xfId="7404" xr:uid="{00000000-0005-0000-0000-0000C61C0000}"/>
    <cellStyle name="Note 4 5" xfId="7405" xr:uid="{00000000-0005-0000-0000-0000C71C0000}"/>
    <cellStyle name="Note 4 6" xfId="7406" xr:uid="{00000000-0005-0000-0000-0000C81C0000}"/>
    <cellStyle name="Note 4 7" xfId="7407" xr:uid="{00000000-0005-0000-0000-0000C91C0000}"/>
    <cellStyle name="Note 4 8" xfId="7408" xr:uid="{00000000-0005-0000-0000-0000CA1C0000}"/>
    <cellStyle name="Note 4 9" xfId="7409" xr:uid="{00000000-0005-0000-0000-0000CB1C0000}"/>
    <cellStyle name="Note 5" xfId="221" xr:uid="{00000000-0005-0000-0000-0000CC1C0000}"/>
    <cellStyle name="Note 5 2" xfId="7410" xr:uid="{00000000-0005-0000-0000-0000CD1C0000}"/>
    <cellStyle name="Note 6" xfId="268" xr:uid="{00000000-0005-0000-0000-0000CE1C0000}"/>
    <cellStyle name="Note 6 2" xfId="7411" xr:uid="{00000000-0005-0000-0000-0000CF1C0000}"/>
    <cellStyle name="Note 7" xfId="317" xr:uid="{00000000-0005-0000-0000-0000D01C0000}"/>
    <cellStyle name="Note 7 2" xfId="7412" xr:uid="{00000000-0005-0000-0000-0000D11C0000}"/>
    <cellStyle name="Note 8" xfId="365" xr:uid="{00000000-0005-0000-0000-0000D21C0000}"/>
    <cellStyle name="Note 8 2" xfId="7413" xr:uid="{00000000-0005-0000-0000-0000D31C0000}"/>
    <cellStyle name="Note 9" xfId="413" xr:uid="{00000000-0005-0000-0000-0000D41C0000}"/>
    <cellStyle name="Note 9 2" xfId="7414" xr:uid="{00000000-0005-0000-0000-0000D51C0000}"/>
    <cellStyle name="Output 10" xfId="462" xr:uid="{00000000-0005-0000-0000-0000D61C0000}"/>
    <cellStyle name="Output 10 2" xfId="7415" xr:uid="{00000000-0005-0000-0000-0000D71C0000}"/>
    <cellStyle name="Output 11" xfId="510" xr:uid="{00000000-0005-0000-0000-0000D81C0000}"/>
    <cellStyle name="Output 11 2" xfId="7416" xr:uid="{00000000-0005-0000-0000-0000D91C0000}"/>
    <cellStyle name="Output 12" xfId="557" xr:uid="{00000000-0005-0000-0000-0000DA1C0000}"/>
    <cellStyle name="Output 12 2" xfId="7417" xr:uid="{00000000-0005-0000-0000-0000DB1C0000}"/>
    <cellStyle name="Output 13" xfId="7418" xr:uid="{00000000-0005-0000-0000-0000DC1C0000}"/>
    <cellStyle name="Output 14" xfId="7419" xr:uid="{00000000-0005-0000-0000-0000DD1C0000}"/>
    <cellStyle name="Output 15" xfId="7420" xr:uid="{00000000-0005-0000-0000-0000DE1C0000}"/>
    <cellStyle name="Output 16" xfId="7421" xr:uid="{00000000-0005-0000-0000-0000DF1C0000}"/>
    <cellStyle name="Output 17" xfId="7422" xr:uid="{00000000-0005-0000-0000-0000E01C0000}"/>
    <cellStyle name="Output 18" xfId="7423" xr:uid="{00000000-0005-0000-0000-0000E11C0000}"/>
    <cellStyle name="Output 19" xfId="7424" xr:uid="{00000000-0005-0000-0000-0000E21C0000}"/>
    <cellStyle name="Output 2" xfId="78" xr:uid="{00000000-0005-0000-0000-0000E31C0000}"/>
    <cellStyle name="Output 2 2" xfId="7425" xr:uid="{00000000-0005-0000-0000-0000E41C0000}"/>
    <cellStyle name="Output 20" xfId="7426" xr:uid="{00000000-0005-0000-0000-0000E51C0000}"/>
    <cellStyle name="Output 21" xfId="7427" xr:uid="{00000000-0005-0000-0000-0000E61C0000}"/>
    <cellStyle name="Output 3" xfId="126" xr:uid="{00000000-0005-0000-0000-0000E71C0000}"/>
    <cellStyle name="Output 3 2" xfId="7428" xr:uid="{00000000-0005-0000-0000-0000E81C0000}"/>
    <cellStyle name="Output 4" xfId="173" xr:uid="{00000000-0005-0000-0000-0000E91C0000}"/>
    <cellStyle name="Output 4 2" xfId="7429" xr:uid="{00000000-0005-0000-0000-0000EA1C0000}"/>
    <cellStyle name="Output 5" xfId="222" xr:uid="{00000000-0005-0000-0000-0000EB1C0000}"/>
    <cellStyle name="Output 5 2" xfId="7430" xr:uid="{00000000-0005-0000-0000-0000EC1C0000}"/>
    <cellStyle name="Output 6" xfId="269" xr:uid="{00000000-0005-0000-0000-0000ED1C0000}"/>
    <cellStyle name="Output 6 2" xfId="7431" xr:uid="{00000000-0005-0000-0000-0000EE1C0000}"/>
    <cellStyle name="Output 7" xfId="318" xr:uid="{00000000-0005-0000-0000-0000EF1C0000}"/>
    <cellStyle name="Output 7 2" xfId="7432" xr:uid="{00000000-0005-0000-0000-0000F01C0000}"/>
    <cellStyle name="Output 8" xfId="366" xr:uid="{00000000-0005-0000-0000-0000F11C0000}"/>
    <cellStyle name="Output 8 2" xfId="7433" xr:uid="{00000000-0005-0000-0000-0000F21C0000}"/>
    <cellStyle name="Output 9" xfId="414" xr:uid="{00000000-0005-0000-0000-0000F31C0000}"/>
    <cellStyle name="Output 9 2" xfId="7434" xr:uid="{00000000-0005-0000-0000-0000F41C0000}"/>
    <cellStyle name="Percent" xfId="6" builtinId="5"/>
    <cellStyle name="Percent 2" xfId="17" xr:uid="{00000000-0005-0000-0000-0000F61C0000}"/>
    <cellStyle name="Percent 2 10" xfId="7435" xr:uid="{00000000-0005-0000-0000-0000F71C0000}"/>
    <cellStyle name="Percent 2 11" xfId="7436" xr:uid="{00000000-0005-0000-0000-0000F81C0000}"/>
    <cellStyle name="Percent 2 12" xfId="7437" xr:uid="{00000000-0005-0000-0000-0000F91C0000}"/>
    <cellStyle name="Percent 2 13" xfId="7438" xr:uid="{00000000-0005-0000-0000-0000FA1C0000}"/>
    <cellStyle name="Percent 2 14" xfId="7439" xr:uid="{00000000-0005-0000-0000-0000FB1C0000}"/>
    <cellStyle name="Percent 2 15" xfId="7440" xr:uid="{00000000-0005-0000-0000-0000FC1C0000}"/>
    <cellStyle name="Percent 2 16" xfId="7441" xr:uid="{00000000-0005-0000-0000-0000FD1C0000}"/>
    <cellStyle name="Percent 2 17" xfId="7442" xr:uid="{00000000-0005-0000-0000-0000FE1C0000}"/>
    <cellStyle name="Percent 2 18" xfId="7443" xr:uid="{00000000-0005-0000-0000-0000FF1C0000}"/>
    <cellStyle name="Percent 2 19" xfId="7444" xr:uid="{00000000-0005-0000-0000-0000001D0000}"/>
    <cellStyle name="Percent 2 2" xfId="31" xr:uid="{00000000-0005-0000-0000-0000011D0000}"/>
    <cellStyle name="Percent 2 20" xfId="7445" xr:uid="{00000000-0005-0000-0000-0000021D0000}"/>
    <cellStyle name="Percent 2 21" xfId="7446" xr:uid="{00000000-0005-0000-0000-0000031D0000}"/>
    <cellStyle name="Percent 2 22" xfId="7447" xr:uid="{00000000-0005-0000-0000-0000041D0000}"/>
    <cellStyle name="Percent 2 23" xfId="7448" xr:uid="{00000000-0005-0000-0000-0000051D0000}"/>
    <cellStyle name="Percent 2 3" xfId="7449" xr:uid="{00000000-0005-0000-0000-0000061D0000}"/>
    <cellStyle name="Percent 2 4" xfId="7450" xr:uid="{00000000-0005-0000-0000-0000071D0000}"/>
    <cellStyle name="Percent 2 5" xfId="7451" xr:uid="{00000000-0005-0000-0000-0000081D0000}"/>
    <cellStyle name="Percent 2 6" xfId="7452" xr:uid="{00000000-0005-0000-0000-0000091D0000}"/>
    <cellStyle name="Percent 2 7" xfId="7453" xr:uid="{00000000-0005-0000-0000-00000A1D0000}"/>
    <cellStyle name="Percent 2 8" xfId="7454" xr:uid="{00000000-0005-0000-0000-00000B1D0000}"/>
    <cellStyle name="Percent 2 9" xfId="7455" xr:uid="{00000000-0005-0000-0000-00000C1D0000}"/>
    <cellStyle name="Percent 3" xfId="7456" xr:uid="{00000000-0005-0000-0000-00000D1D0000}"/>
    <cellStyle name="Percent 3 10" xfId="7457" xr:uid="{00000000-0005-0000-0000-00000E1D0000}"/>
    <cellStyle name="Percent 3 11" xfId="7458" xr:uid="{00000000-0005-0000-0000-00000F1D0000}"/>
    <cellStyle name="Percent 3 12" xfId="7459" xr:uid="{00000000-0005-0000-0000-0000101D0000}"/>
    <cellStyle name="Percent 3 13" xfId="7460" xr:uid="{00000000-0005-0000-0000-0000111D0000}"/>
    <cellStyle name="Percent 3 2" xfId="7461" xr:uid="{00000000-0005-0000-0000-0000121D0000}"/>
    <cellStyle name="Percent 3 3" xfId="7462" xr:uid="{00000000-0005-0000-0000-0000131D0000}"/>
    <cellStyle name="Percent 3 4" xfId="7463" xr:uid="{00000000-0005-0000-0000-0000141D0000}"/>
    <cellStyle name="Percent 3 5" xfId="7464" xr:uid="{00000000-0005-0000-0000-0000151D0000}"/>
    <cellStyle name="Percent 3 6" xfId="7465" xr:uid="{00000000-0005-0000-0000-0000161D0000}"/>
    <cellStyle name="Percent 3 7" xfId="7466" xr:uid="{00000000-0005-0000-0000-0000171D0000}"/>
    <cellStyle name="Percent 3 8" xfId="7467" xr:uid="{00000000-0005-0000-0000-0000181D0000}"/>
    <cellStyle name="Percent 3 9" xfId="7468" xr:uid="{00000000-0005-0000-0000-0000191D0000}"/>
    <cellStyle name="Percent 4" xfId="7469" xr:uid="{00000000-0005-0000-0000-00001A1D0000}"/>
    <cellStyle name="Percent 4 10" xfId="7470" xr:uid="{00000000-0005-0000-0000-00001B1D0000}"/>
    <cellStyle name="Percent 4 11" xfId="7471" xr:uid="{00000000-0005-0000-0000-00001C1D0000}"/>
    <cellStyle name="Percent 4 12" xfId="7472" xr:uid="{00000000-0005-0000-0000-00001D1D0000}"/>
    <cellStyle name="Percent 4 13" xfId="7473" xr:uid="{00000000-0005-0000-0000-00001E1D0000}"/>
    <cellStyle name="Percent 4 2" xfId="7474" xr:uid="{00000000-0005-0000-0000-00001F1D0000}"/>
    <cellStyle name="Percent 4 3" xfId="7475" xr:uid="{00000000-0005-0000-0000-0000201D0000}"/>
    <cellStyle name="Percent 4 4" xfId="7476" xr:uid="{00000000-0005-0000-0000-0000211D0000}"/>
    <cellStyle name="Percent 4 5" xfId="7477" xr:uid="{00000000-0005-0000-0000-0000221D0000}"/>
    <cellStyle name="Percent 4 6" xfId="7478" xr:uid="{00000000-0005-0000-0000-0000231D0000}"/>
    <cellStyle name="Percent 4 7" xfId="7479" xr:uid="{00000000-0005-0000-0000-0000241D0000}"/>
    <cellStyle name="Percent 4 8" xfId="7480" xr:uid="{00000000-0005-0000-0000-0000251D0000}"/>
    <cellStyle name="Percent 4 9" xfId="7481" xr:uid="{00000000-0005-0000-0000-0000261D0000}"/>
    <cellStyle name="Title 10" xfId="463" xr:uid="{00000000-0005-0000-0000-0000271D0000}"/>
    <cellStyle name="Title 10 2" xfId="7482" xr:uid="{00000000-0005-0000-0000-0000281D0000}"/>
    <cellStyle name="Title 11" xfId="511" xr:uid="{00000000-0005-0000-0000-0000291D0000}"/>
    <cellStyle name="Title 11 2" xfId="7483" xr:uid="{00000000-0005-0000-0000-00002A1D0000}"/>
    <cellStyle name="Title 12" xfId="558" xr:uid="{00000000-0005-0000-0000-00002B1D0000}"/>
    <cellStyle name="Title 12 2" xfId="7484" xr:uid="{00000000-0005-0000-0000-00002C1D0000}"/>
    <cellStyle name="Title 13" xfId="7485" xr:uid="{00000000-0005-0000-0000-00002D1D0000}"/>
    <cellStyle name="Title 14" xfId="7486" xr:uid="{00000000-0005-0000-0000-00002E1D0000}"/>
    <cellStyle name="Title 15" xfId="7487" xr:uid="{00000000-0005-0000-0000-00002F1D0000}"/>
    <cellStyle name="Title 16" xfId="7488" xr:uid="{00000000-0005-0000-0000-0000301D0000}"/>
    <cellStyle name="Title 17" xfId="7489" xr:uid="{00000000-0005-0000-0000-0000311D0000}"/>
    <cellStyle name="Title 18" xfId="7490" xr:uid="{00000000-0005-0000-0000-0000321D0000}"/>
    <cellStyle name="Title 19" xfId="7491" xr:uid="{00000000-0005-0000-0000-0000331D0000}"/>
    <cellStyle name="Title 2" xfId="79" xr:uid="{00000000-0005-0000-0000-0000341D0000}"/>
    <cellStyle name="Title 2 2" xfId="7492" xr:uid="{00000000-0005-0000-0000-0000351D0000}"/>
    <cellStyle name="Title 20" xfId="7493" xr:uid="{00000000-0005-0000-0000-0000361D0000}"/>
    <cellStyle name="Title 21" xfId="7494" xr:uid="{00000000-0005-0000-0000-0000371D0000}"/>
    <cellStyle name="Title 3" xfId="127" xr:uid="{00000000-0005-0000-0000-0000381D0000}"/>
    <cellStyle name="Title 3 2" xfId="7495" xr:uid="{00000000-0005-0000-0000-0000391D0000}"/>
    <cellStyle name="Title 4" xfId="174" xr:uid="{00000000-0005-0000-0000-00003A1D0000}"/>
    <cellStyle name="Title 4 2" xfId="7496" xr:uid="{00000000-0005-0000-0000-00003B1D0000}"/>
    <cellStyle name="Title 5" xfId="223" xr:uid="{00000000-0005-0000-0000-00003C1D0000}"/>
    <cellStyle name="Title 5 2" xfId="7497" xr:uid="{00000000-0005-0000-0000-00003D1D0000}"/>
    <cellStyle name="Title 6" xfId="270" xr:uid="{00000000-0005-0000-0000-00003E1D0000}"/>
    <cellStyle name="Title 6 2" xfId="7498" xr:uid="{00000000-0005-0000-0000-00003F1D0000}"/>
    <cellStyle name="Title 7" xfId="319" xr:uid="{00000000-0005-0000-0000-0000401D0000}"/>
    <cellStyle name="Title 7 2" xfId="7499" xr:uid="{00000000-0005-0000-0000-0000411D0000}"/>
    <cellStyle name="Title 8" xfId="367" xr:uid="{00000000-0005-0000-0000-0000421D0000}"/>
    <cellStyle name="Title 8 2" xfId="7500" xr:uid="{00000000-0005-0000-0000-0000431D0000}"/>
    <cellStyle name="Title 9" xfId="415" xr:uid="{00000000-0005-0000-0000-0000441D0000}"/>
    <cellStyle name="Title 9 2" xfId="7501" xr:uid="{00000000-0005-0000-0000-0000451D0000}"/>
    <cellStyle name="Total 10" xfId="464" xr:uid="{00000000-0005-0000-0000-0000461D0000}"/>
    <cellStyle name="Total 10 2" xfId="7502" xr:uid="{00000000-0005-0000-0000-0000471D0000}"/>
    <cellStyle name="Total 11" xfId="512" xr:uid="{00000000-0005-0000-0000-0000481D0000}"/>
    <cellStyle name="Total 11 2" xfId="7503" xr:uid="{00000000-0005-0000-0000-0000491D0000}"/>
    <cellStyle name="Total 12" xfId="559" xr:uid="{00000000-0005-0000-0000-00004A1D0000}"/>
    <cellStyle name="Total 12 2" xfId="7504" xr:uid="{00000000-0005-0000-0000-00004B1D0000}"/>
    <cellStyle name="Total 13" xfId="7505" xr:uid="{00000000-0005-0000-0000-00004C1D0000}"/>
    <cellStyle name="Total 14" xfId="7506" xr:uid="{00000000-0005-0000-0000-00004D1D0000}"/>
    <cellStyle name="Total 15" xfId="7507" xr:uid="{00000000-0005-0000-0000-00004E1D0000}"/>
    <cellStyle name="Total 16" xfId="7508" xr:uid="{00000000-0005-0000-0000-00004F1D0000}"/>
    <cellStyle name="Total 17" xfId="7509" xr:uid="{00000000-0005-0000-0000-0000501D0000}"/>
    <cellStyle name="Total 18" xfId="7510" xr:uid="{00000000-0005-0000-0000-0000511D0000}"/>
    <cellStyle name="Total 19" xfId="7511" xr:uid="{00000000-0005-0000-0000-0000521D0000}"/>
    <cellStyle name="Total 2" xfId="80" xr:uid="{00000000-0005-0000-0000-0000531D0000}"/>
    <cellStyle name="Total 2 2" xfId="7512" xr:uid="{00000000-0005-0000-0000-0000541D0000}"/>
    <cellStyle name="Total 20" xfId="7513" xr:uid="{00000000-0005-0000-0000-0000551D0000}"/>
    <cellStyle name="Total 21" xfId="7514" xr:uid="{00000000-0005-0000-0000-0000561D0000}"/>
    <cellStyle name="Total 3" xfId="128" xr:uid="{00000000-0005-0000-0000-0000571D0000}"/>
    <cellStyle name="Total 3 2" xfId="7515" xr:uid="{00000000-0005-0000-0000-0000581D0000}"/>
    <cellStyle name="Total 4" xfId="175" xr:uid="{00000000-0005-0000-0000-0000591D0000}"/>
    <cellStyle name="Total 4 2" xfId="7516" xr:uid="{00000000-0005-0000-0000-00005A1D0000}"/>
    <cellStyle name="Total 5" xfId="224" xr:uid="{00000000-0005-0000-0000-00005B1D0000}"/>
    <cellStyle name="Total 5 2" xfId="7517" xr:uid="{00000000-0005-0000-0000-00005C1D0000}"/>
    <cellStyle name="Total 6" xfId="271" xr:uid="{00000000-0005-0000-0000-00005D1D0000}"/>
    <cellStyle name="Total 6 2" xfId="7518" xr:uid="{00000000-0005-0000-0000-00005E1D0000}"/>
    <cellStyle name="Total 7" xfId="320" xr:uid="{00000000-0005-0000-0000-00005F1D0000}"/>
    <cellStyle name="Total 7 2" xfId="7519" xr:uid="{00000000-0005-0000-0000-0000601D0000}"/>
    <cellStyle name="Total 8" xfId="368" xr:uid="{00000000-0005-0000-0000-0000611D0000}"/>
    <cellStyle name="Total 8 2" xfId="7520" xr:uid="{00000000-0005-0000-0000-0000621D0000}"/>
    <cellStyle name="Total 9" xfId="416" xr:uid="{00000000-0005-0000-0000-0000631D0000}"/>
    <cellStyle name="Total 9 2" xfId="7521" xr:uid="{00000000-0005-0000-0000-0000641D0000}"/>
    <cellStyle name="Warning Text 10" xfId="465" xr:uid="{00000000-0005-0000-0000-0000651D0000}"/>
    <cellStyle name="Warning Text 10 2" xfId="7522" xr:uid="{00000000-0005-0000-0000-0000661D0000}"/>
    <cellStyle name="Warning Text 11" xfId="513" xr:uid="{00000000-0005-0000-0000-0000671D0000}"/>
    <cellStyle name="Warning Text 11 2" xfId="7523" xr:uid="{00000000-0005-0000-0000-0000681D0000}"/>
    <cellStyle name="Warning Text 12" xfId="560" xr:uid="{00000000-0005-0000-0000-0000691D0000}"/>
    <cellStyle name="Warning Text 12 2" xfId="7524" xr:uid="{00000000-0005-0000-0000-00006A1D0000}"/>
    <cellStyle name="Warning Text 13" xfId="7525" xr:uid="{00000000-0005-0000-0000-00006B1D0000}"/>
    <cellStyle name="Warning Text 14" xfId="7526" xr:uid="{00000000-0005-0000-0000-00006C1D0000}"/>
    <cellStyle name="Warning Text 15" xfId="7527" xr:uid="{00000000-0005-0000-0000-00006D1D0000}"/>
    <cellStyle name="Warning Text 16" xfId="7528" xr:uid="{00000000-0005-0000-0000-00006E1D0000}"/>
    <cellStyle name="Warning Text 17" xfId="7529" xr:uid="{00000000-0005-0000-0000-00006F1D0000}"/>
    <cellStyle name="Warning Text 18" xfId="7530" xr:uid="{00000000-0005-0000-0000-0000701D0000}"/>
    <cellStyle name="Warning Text 19" xfId="7531" xr:uid="{00000000-0005-0000-0000-0000711D0000}"/>
    <cellStyle name="Warning Text 2" xfId="81" xr:uid="{00000000-0005-0000-0000-0000721D0000}"/>
    <cellStyle name="Warning Text 2 2" xfId="7532" xr:uid="{00000000-0005-0000-0000-0000731D0000}"/>
    <cellStyle name="Warning Text 20" xfId="7533" xr:uid="{00000000-0005-0000-0000-0000741D0000}"/>
    <cellStyle name="Warning Text 21" xfId="7534" xr:uid="{00000000-0005-0000-0000-0000751D0000}"/>
    <cellStyle name="Warning Text 3" xfId="129" xr:uid="{00000000-0005-0000-0000-0000761D0000}"/>
    <cellStyle name="Warning Text 3 2" xfId="7535" xr:uid="{00000000-0005-0000-0000-0000771D0000}"/>
    <cellStyle name="Warning Text 4" xfId="176" xr:uid="{00000000-0005-0000-0000-0000781D0000}"/>
    <cellStyle name="Warning Text 4 2" xfId="7536" xr:uid="{00000000-0005-0000-0000-0000791D0000}"/>
    <cellStyle name="Warning Text 5" xfId="225" xr:uid="{00000000-0005-0000-0000-00007A1D0000}"/>
    <cellStyle name="Warning Text 5 2" xfId="7537" xr:uid="{00000000-0005-0000-0000-00007B1D0000}"/>
    <cellStyle name="Warning Text 6" xfId="272" xr:uid="{00000000-0005-0000-0000-00007C1D0000}"/>
    <cellStyle name="Warning Text 6 2" xfId="7538" xr:uid="{00000000-0005-0000-0000-00007D1D0000}"/>
    <cellStyle name="Warning Text 7" xfId="321" xr:uid="{00000000-0005-0000-0000-00007E1D0000}"/>
    <cellStyle name="Warning Text 7 2" xfId="7539" xr:uid="{00000000-0005-0000-0000-00007F1D0000}"/>
    <cellStyle name="Warning Text 8" xfId="369" xr:uid="{00000000-0005-0000-0000-0000801D0000}"/>
    <cellStyle name="Warning Text 8 2" xfId="7540" xr:uid="{00000000-0005-0000-0000-0000811D0000}"/>
    <cellStyle name="Warning Text 9" xfId="417" xr:uid="{00000000-0005-0000-0000-0000821D0000}"/>
    <cellStyle name="Warning Text 9 2" xfId="7541" xr:uid="{00000000-0005-0000-0000-0000831D0000}"/>
  </cellStyles>
  <dxfs count="0"/>
  <tableStyles count="0" defaultTableStyle="TableStyleMedium9" defaultPivotStyle="PivotStyleLight16"/>
  <colors>
    <mruColors>
      <color rgb="FF6600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ContentPlaceHolder1$Grd_tot_detail','Sort$July'" TargetMode="External"/><Relationship Id="rId13" Type="http://schemas.openxmlformats.org/officeDocument/2006/relationships/hyperlink" Target="javascript:__doPostBack('ctl00$ContentPlaceHolder1$Grd_tot_detail','Sort$December'" TargetMode="External"/><Relationship Id="rId3" Type="http://schemas.openxmlformats.org/officeDocument/2006/relationships/hyperlink" Target="javascript:__doPostBack('ctl00$ContentPlaceHolder1$Grd_tot_detail','Sort$Totalschool'" TargetMode="External"/><Relationship Id="rId7" Type="http://schemas.openxmlformats.org/officeDocument/2006/relationships/hyperlink" Target="javascript:__doPostBack('ctl00$ContentPlaceHolder1$Grd_tot_detail','Sort$June'" TargetMode="External"/><Relationship Id="rId12" Type="http://schemas.openxmlformats.org/officeDocument/2006/relationships/hyperlink" Target="javascript:__doPostBack('ctl00$ContentPlaceHolder1$Grd_tot_detail','Sort$November'" TargetMode="External"/><Relationship Id="rId2" Type="http://schemas.openxmlformats.org/officeDocument/2006/relationships/image" Target="file:///C:\Users\Images\up_down.jpg" TargetMode="External"/><Relationship Id="rId16" Type="http://schemas.openxmlformats.org/officeDocument/2006/relationships/hyperlink" Target="javascript:__doPostBack('ctl00$ContentPlaceHolder1$Grd_tot_detail','Sort$March'" TargetMode="External"/><Relationship Id="rId1" Type="http://schemas.openxmlformats.org/officeDocument/2006/relationships/hyperlink" Target="javascript:__doPostBack('ctl00$ContentPlaceHolder1$Grd_tot_detail$ctl01$lblhdrNamesch','')" TargetMode="External"/><Relationship Id="rId6" Type="http://schemas.openxmlformats.org/officeDocument/2006/relationships/hyperlink" Target="javascript:__doPostBack('ctl00$ContentPlaceHolder1$Grd_tot_detail','Sort$May'" TargetMode="External"/><Relationship Id="rId11" Type="http://schemas.openxmlformats.org/officeDocument/2006/relationships/hyperlink" Target="javascript:__doPostBack('ctl00$ContentPlaceHolder1$Grd_tot_detail','Sort$Octeber'" TargetMode="External"/><Relationship Id="rId5" Type="http://schemas.openxmlformats.org/officeDocument/2006/relationships/hyperlink" Target="javascript:__doPostBack('ctl00$ContentPlaceHolder1$Grd_tot_detail','Sort$Apr'" TargetMode="External"/><Relationship Id="rId15" Type="http://schemas.openxmlformats.org/officeDocument/2006/relationships/hyperlink" Target="javascript:__doPostBack('ctl00$ContentPlaceHolder1$Grd_tot_detail','Sort$Feb'" TargetMode="External"/><Relationship Id="rId10" Type="http://schemas.openxmlformats.org/officeDocument/2006/relationships/hyperlink" Target="javascript:__doPostBack('ctl00$ContentPlaceHolder1$Grd_tot_detail','Sort$September'" TargetMode="External"/><Relationship Id="rId4" Type="http://schemas.openxmlformats.org/officeDocument/2006/relationships/hyperlink" Target="javascript:__doPostBack('ctl00$ContentPlaceHolder1$Grd_tot_detail','Sort$FreezeSchool'" TargetMode="External"/><Relationship Id="rId9" Type="http://schemas.openxmlformats.org/officeDocument/2006/relationships/hyperlink" Target="javascript:__doPostBack('ctl00$ContentPlaceHolder1$Grd_tot_detail','Sort$August'" TargetMode="External"/><Relationship Id="rId14" Type="http://schemas.openxmlformats.org/officeDocument/2006/relationships/hyperlink" Target="javascript:__doPostBack('ctl00$ContentPlaceHolder1$Grd_tot_detail','Sort$January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71301"/>
          <a:ext cx="9266085" cy="45440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 -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WEST BENGAL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114300</xdr:rowOff>
    </xdr:to>
    <xdr:pic>
      <xdr:nvPicPr>
        <xdr:cNvPr id="2" name="Picture 2" descr="C:\Users\Images\up_dow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667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pic>
      <xdr:nvPicPr>
        <xdr:cNvPr id="3" name="Picture 3" descr="C:\Users\Images\up_down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114300</xdr:rowOff>
    </xdr:to>
    <xdr:pic>
      <xdr:nvPicPr>
        <xdr:cNvPr id="4" name="Picture 4" descr="C:\Users\Images\up_down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114300</xdr:rowOff>
    </xdr:to>
    <xdr:pic>
      <xdr:nvPicPr>
        <xdr:cNvPr id="5" name="Picture 5" descr="C:\Users\Images\up_down.jp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pic>
      <xdr:nvPicPr>
        <xdr:cNvPr id="6" name="Picture 6" descr="C:\Users\Images\up_down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11</xdr:row>
      <xdr:rowOff>114300</xdr:rowOff>
    </xdr:to>
    <xdr:pic>
      <xdr:nvPicPr>
        <xdr:cNvPr id="7" name="Picture 7" descr="C:\Users\Images\up_down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3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11</xdr:row>
      <xdr:rowOff>114300</xdr:rowOff>
    </xdr:to>
    <xdr:pic>
      <xdr:nvPicPr>
        <xdr:cNvPr id="8" name="Picture 8" descr="C:\Users\Images\up_down.jp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3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114300</xdr:rowOff>
    </xdr:to>
    <xdr:pic>
      <xdr:nvPicPr>
        <xdr:cNvPr id="9" name="Picture 9" descr="C:\Users\Images\up_down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3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pic>
      <xdr:nvPicPr>
        <xdr:cNvPr id="10" name="Picture 10" descr="C:\Users\Images\up_down.jp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3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114300</xdr:rowOff>
    </xdr:to>
    <xdr:pic>
      <xdr:nvPicPr>
        <xdr:cNvPr id="11" name="Picture 11" descr="C:\Users\Images\up_down.jp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3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11</xdr:row>
      <xdr:rowOff>114300</xdr:rowOff>
    </xdr:to>
    <xdr:pic>
      <xdr:nvPicPr>
        <xdr:cNvPr id="12" name="Picture 12" descr="C:\Users\Images\up_down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3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3" name="Picture 13" descr="C:\Users\Images\up_down.jp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3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pic>
      <xdr:nvPicPr>
        <xdr:cNvPr id="14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11</xdr:row>
      <xdr:rowOff>114300</xdr:rowOff>
    </xdr:to>
    <xdr:pic>
      <xdr:nvPicPr>
        <xdr:cNvPr id="15" name="Picture 15" descr="C:\Users\Images\up_down.jp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3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304800</xdr:colOff>
      <xdr:row>11</xdr:row>
      <xdr:rowOff>114300</xdr:rowOff>
    </xdr:to>
    <xdr:pic>
      <xdr:nvPicPr>
        <xdr:cNvPr id="16" name="Picture 16" descr="C:\Users\Images\up_down.jp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3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114300</xdr:rowOff>
    </xdr:to>
    <xdr:pic>
      <xdr:nvPicPr>
        <xdr:cNvPr id="17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304800</xdr:colOff>
      <xdr:row>13</xdr:row>
      <xdr:rowOff>114300</xdr:rowOff>
    </xdr:to>
    <xdr:pic>
      <xdr:nvPicPr>
        <xdr:cNvPr id="18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114300</xdr:rowOff>
    </xdr:to>
    <xdr:pic>
      <xdr:nvPicPr>
        <xdr:cNvPr id="19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114300</xdr:rowOff>
    </xdr:to>
    <xdr:pic>
      <xdr:nvPicPr>
        <xdr:cNvPr id="20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114300</xdr:rowOff>
    </xdr:to>
    <xdr:pic>
      <xdr:nvPicPr>
        <xdr:cNvPr id="21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114300</xdr:rowOff>
    </xdr:to>
    <xdr:pic>
      <xdr:nvPicPr>
        <xdr:cNvPr id="22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114300</xdr:rowOff>
    </xdr:to>
    <xdr:pic>
      <xdr:nvPicPr>
        <xdr:cNvPr id="23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114300</xdr:rowOff>
    </xdr:to>
    <xdr:pic>
      <xdr:nvPicPr>
        <xdr:cNvPr id="24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114300</xdr:rowOff>
    </xdr:to>
    <xdr:pic>
      <xdr:nvPicPr>
        <xdr:cNvPr id="25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114300</xdr:rowOff>
    </xdr:to>
    <xdr:pic>
      <xdr:nvPicPr>
        <xdr:cNvPr id="26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114300</xdr:rowOff>
    </xdr:to>
    <xdr:pic>
      <xdr:nvPicPr>
        <xdr:cNvPr id="27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114300</xdr:rowOff>
    </xdr:to>
    <xdr:pic>
      <xdr:nvPicPr>
        <xdr:cNvPr id="28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114300</xdr:rowOff>
    </xdr:to>
    <xdr:pic>
      <xdr:nvPicPr>
        <xdr:cNvPr id="29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114300</xdr:rowOff>
    </xdr:to>
    <xdr:pic>
      <xdr:nvPicPr>
        <xdr:cNvPr id="30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pic>
      <xdr:nvPicPr>
        <xdr:cNvPr id="31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pic>
      <xdr:nvPicPr>
        <xdr:cNvPr id="32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304800</xdr:colOff>
      <xdr:row>21</xdr:row>
      <xdr:rowOff>114300</xdr:rowOff>
    </xdr:to>
    <xdr:pic>
      <xdr:nvPicPr>
        <xdr:cNvPr id="33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304800</xdr:colOff>
      <xdr:row>21</xdr:row>
      <xdr:rowOff>114300</xdr:rowOff>
    </xdr:to>
    <xdr:pic>
      <xdr:nvPicPr>
        <xdr:cNvPr id="34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pic>
      <xdr:nvPicPr>
        <xdr:cNvPr id="35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pic>
      <xdr:nvPicPr>
        <xdr:cNvPr id="36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304800</xdr:colOff>
      <xdr:row>23</xdr:row>
      <xdr:rowOff>114300</xdr:rowOff>
    </xdr:to>
    <xdr:pic>
      <xdr:nvPicPr>
        <xdr:cNvPr id="37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304800</xdr:colOff>
      <xdr:row>23</xdr:row>
      <xdr:rowOff>114300</xdr:rowOff>
    </xdr:to>
    <xdr:pic>
      <xdr:nvPicPr>
        <xdr:cNvPr id="38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304800</xdr:colOff>
      <xdr:row>24</xdr:row>
      <xdr:rowOff>114300</xdr:rowOff>
    </xdr:to>
    <xdr:pic>
      <xdr:nvPicPr>
        <xdr:cNvPr id="39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304800</xdr:colOff>
      <xdr:row>24</xdr:row>
      <xdr:rowOff>114300</xdr:rowOff>
    </xdr:to>
    <xdr:pic>
      <xdr:nvPicPr>
        <xdr:cNvPr id="40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114300</xdr:rowOff>
    </xdr:to>
    <xdr:pic>
      <xdr:nvPicPr>
        <xdr:cNvPr id="41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114300</xdr:rowOff>
    </xdr:to>
    <xdr:pic>
      <xdr:nvPicPr>
        <xdr:cNvPr id="42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26</xdr:row>
      <xdr:rowOff>114300</xdr:rowOff>
    </xdr:to>
    <xdr:pic>
      <xdr:nvPicPr>
        <xdr:cNvPr id="43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26</xdr:row>
      <xdr:rowOff>114300</xdr:rowOff>
    </xdr:to>
    <xdr:pic>
      <xdr:nvPicPr>
        <xdr:cNvPr id="44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304800</xdr:colOff>
      <xdr:row>27</xdr:row>
      <xdr:rowOff>114300</xdr:rowOff>
    </xdr:to>
    <xdr:pic>
      <xdr:nvPicPr>
        <xdr:cNvPr id="45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304800</xdr:colOff>
      <xdr:row>27</xdr:row>
      <xdr:rowOff>114300</xdr:rowOff>
    </xdr:to>
    <xdr:pic>
      <xdr:nvPicPr>
        <xdr:cNvPr id="46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304800</xdr:colOff>
      <xdr:row>28</xdr:row>
      <xdr:rowOff>114300</xdr:rowOff>
    </xdr:to>
    <xdr:pic>
      <xdr:nvPicPr>
        <xdr:cNvPr id="47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304800</xdr:colOff>
      <xdr:row>28</xdr:row>
      <xdr:rowOff>114300</xdr:rowOff>
    </xdr:to>
    <xdr:pic>
      <xdr:nvPicPr>
        <xdr:cNvPr id="48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304800</xdr:colOff>
      <xdr:row>29</xdr:row>
      <xdr:rowOff>114300</xdr:rowOff>
    </xdr:to>
    <xdr:pic>
      <xdr:nvPicPr>
        <xdr:cNvPr id="49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304800</xdr:colOff>
      <xdr:row>29</xdr:row>
      <xdr:rowOff>114300</xdr:rowOff>
    </xdr:to>
    <xdr:pic>
      <xdr:nvPicPr>
        <xdr:cNvPr id="50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114300</xdr:rowOff>
    </xdr:to>
    <xdr:pic>
      <xdr:nvPicPr>
        <xdr:cNvPr id="51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114300</xdr:rowOff>
    </xdr:to>
    <xdr:pic>
      <xdr:nvPicPr>
        <xdr:cNvPr id="52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pic>
      <xdr:nvPicPr>
        <xdr:cNvPr id="53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pic>
      <xdr:nvPicPr>
        <xdr:cNvPr id="54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304800</xdr:colOff>
      <xdr:row>32</xdr:row>
      <xdr:rowOff>114300</xdr:rowOff>
    </xdr:to>
    <xdr:pic>
      <xdr:nvPicPr>
        <xdr:cNvPr id="55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304800</xdr:colOff>
      <xdr:row>32</xdr:row>
      <xdr:rowOff>114300</xdr:rowOff>
    </xdr:to>
    <xdr:pic>
      <xdr:nvPicPr>
        <xdr:cNvPr id="56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304800</xdr:colOff>
      <xdr:row>33</xdr:row>
      <xdr:rowOff>114300</xdr:rowOff>
    </xdr:to>
    <xdr:pic>
      <xdr:nvPicPr>
        <xdr:cNvPr id="57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304800</xdr:colOff>
      <xdr:row>33</xdr:row>
      <xdr:rowOff>114300</xdr:rowOff>
    </xdr:to>
    <xdr:pic>
      <xdr:nvPicPr>
        <xdr:cNvPr id="58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304800</xdr:colOff>
      <xdr:row>34</xdr:row>
      <xdr:rowOff>114300</xdr:rowOff>
    </xdr:to>
    <xdr:pic>
      <xdr:nvPicPr>
        <xdr:cNvPr id="59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304800</xdr:colOff>
      <xdr:row>34</xdr:row>
      <xdr:rowOff>114300</xdr:rowOff>
    </xdr:to>
    <xdr:pic>
      <xdr:nvPicPr>
        <xdr:cNvPr id="60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050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304800</xdr:colOff>
      <xdr:row>35</xdr:row>
      <xdr:rowOff>114300</xdr:rowOff>
    </xdr:to>
    <xdr:pic>
      <xdr:nvPicPr>
        <xdr:cNvPr id="61" name="Picture 14" descr="C:\Users\Images\up_down.jp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3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84994</xdr:colOff>
      <xdr:row>19</xdr:row>
      <xdr:rowOff>0</xdr:rowOff>
    </xdr:from>
    <xdr:ext cx="1102829" cy="93008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SpPr/>
      </xdr:nvSpPr>
      <xdr:spPr>
        <a:xfrm>
          <a:off x="10618523" y="4740088"/>
          <a:ext cx="1102829" cy="9300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40834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241876</xdr:colOff>
      <xdr:row>15</xdr:row>
      <xdr:rowOff>1832</xdr:rowOff>
    </xdr:from>
    <xdr:ext cx="1107483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747701" y="3545132"/>
          <a:ext cx="110748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353786</xdr:colOff>
      <xdr:row>19</xdr:row>
      <xdr:rowOff>68035</xdr:rowOff>
    </xdr:from>
    <xdr:ext cx="1211035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240486" y="3887560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810986</xdr:colOff>
      <xdr:row>18</xdr:row>
      <xdr:rowOff>68035</xdr:rowOff>
    </xdr:from>
    <xdr:ext cx="1211035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259536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706211</xdr:colOff>
      <xdr:row>18</xdr:row>
      <xdr:rowOff>68035</xdr:rowOff>
    </xdr:from>
    <xdr:ext cx="1211035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669111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803462</xdr:colOff>
      <xdr:row>19</xdr:row>
      <xdr:rowOff>114300</xdr:rowOff>
    </xdr:from>
    <xdr:ext cx="1211035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204262" y="4448175"/>
          <a:ext cx="121103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695325</xdr:colOff>
      <xdr:row>20</xdr:row>
      <xdr:rowOff>114300</xdr:rowOff>
    </xdr:from>
    <xdr:ext cx="1709697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50" y="4610100"/>
          <a:ext cx="1709697" cy="7811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100</xdr:row>
      <xdr:rowOff>19050</xdr:rowOff>
    </xdr:from>
    <xdr:to>
      <xdr:col>2</xdr:col>
      <xdr:colOff>2085975</xdr:colOff>
      <xdr:row>104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1781175" y="17249775"/>
          <a:ext cx="20669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Project Director, CMDMP</a:t>
          </a:r>
        </a:p>
        <a:p>
          <a:pPr algn="ctr"/>
          <a:r>
            <a:rPr lang="en-US" sz="1100" b="1"/>
            <a:t>School Education Department</a:t>
          </a:r>
        </a:p>
        <a:p>
          <a:pPr algn="ctr"/>
          <a:r>
            <a:rPr lang="en-US" sz="1100" b="1"/>
            <a:t>Government</a:t>
          </a:r>
          <a:r>
            <a:rPr lang="en-US" sz="1100" b="1" baseline="0"/>
            <a:t> of West Bengal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s://mdm.wbsed.gov.in/Dashboard/blockwise_register?district_code=7c815c486b05e1399f2795f9d899f9c7d7425547252c39df36a490ea340cf7e8baf3c6fccab3605ccc08fd7c8fbda3e62d1ab50b93a208eb3c0e5790ad56dac8nlR11Wd0N2mEPlOIPGl13GLo8j4fmiphZPJ0TG2DZNE%3D&amp;covr_date=07-02-2020" TargetMode="External"/><Relationship Id="rId2" Type="http://schemas.openxmlformats.org/officeDocument/2006/relationships/hyperlink" Target="https://mdm.wbsed.gov.in/Dashboard/blockwise_register?district_code=407578a2798e0d326d67d763959b8fa067c86031ca6c21ea0b86c2a9440f7295cc7460caf730a654c8ebd4de205462b288ef25d8937cffa6568cdcc99ccfd0f1Iuv%2F2JpoTa27C3IO0iPsZ6z9a2Thn1ln71%2F%2B5pxL88E%3D&amp;covr_date=07-02-2020" TargetMode="External"/><Relationship Id="rId1" Type="http://schemas.openxmlformats.org/officeDocument/2006/relationships/hyperlink" Target="https://mdm.wbsed.gov.in/Dashboard/blockwise_register?district_code=499dc2bd67f137aea9184a950a44c75ace65df0779758fd5fe56de4497f00e82b971cb001c432ad7e7c808b4f12406061d7c07ae997899a8752aebf0051f677f%2BC1F3CqhRszTbx97xxX78CXqXeaNmmtPJdYXYp%2BRCeY%3D&amp;covr_date=07-02-2020" TargetMode="External"/><Relationship Id="rId5" Type="http://schemas.openxmlformats.org/officeDocument/2006/relationships/printerSettings" Target="../printerSettings/printerSettings42.bin"/><Relationship Id="rId4" Type="http://schemas.openxmlformats.org/officeDocument/2006/relationships/hyperlink" Target="https://mdm.wbsed.gov.in/Dashboard/blockwise_register?district_code=8fc5fc255feb588ec85ce1917d4446a0ec13ade3c7ac9864fc056b9ba2acce8f0beb77e34a74047da2ad689ee6b47ea7f59c2e62dd2f11fd21561e5d78313abf2tTubytTnGikIPr%2Ff3gv0sj8DHT7b7Pw%2BKp3sNUKVTg%3D&amp;covr_date=07-02-2020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ontentPlaceHolder1$Grd_tot_detail$ctl12$hypAugust','')" TargetMode="External"/><Relationship Id="rId21" Type="http://schemas.openxmlformats.org/officeDocument/2006/relationships/hyperlink" Target="javascript:__doPostBack('ctl00$ContentPlaceHolder1$Grd_tot_detail$ctl03$hypNovember','')" TargetMode="External"/><Relationship Id="rId42" Type="http://schemas.openxmlformats.org/officeDocument/2006/relationships/hyperlink" Target="javascript:__doPostBack('ctl00$ContentPlaceHolder1$Grd_tot_detail$ctl05$hypOcteber','')" TargetMode="External"/><Relationship Id="rId63" Type="http://schemas.openxmlformats.org/officeDocument/2006/relationships/hyperlink" Target="javascript:__doPostBack('ctl00$ContentPlaceHolder1$Grd_tot_detail$ctl07$hypSeptember','')" TargetMode="External"/><Relationship Id="rId84" Type="http://schemas.openxmlformats.org/officeDocument/2006/relationships/hyperlink" Target="javascript:__doPostBack('ctl00$ContentPlaceHolder1$Grd_tot_detail$ctl09$hypAugust','')" TargetMode="External"/><Relationship Id="rId138" Type="http://schemas.openxmlformats.org/officeDocument/2006/relationships/hyperlink" Target="javascript:__doPostBack('ctl00$ContentPlaceHolder1$Grd_tot_detail$ctl14$hypjuly','')" TargetMode="External"/><Relationship Id="rId159" Type="http://schemas.openxmlformats.org/officeDocument/2006/relationships/hyperlink" Target="javascript:__doPostBack('ctl00$ContentPlaceHolder1$Grd_tot_detail$ctl16$hypjune','')" TargetMode="External"/><Relationship Id="rId170" Type="http://schemas.openxmlformats.org/officeDocument/2006/relationships/hyperlink" Target="javascript:__doPostBack('ctl00$ContentPlaceHolder1$Grd_tot_detail$ctl17$hypjune','')" TargetMode="External"/><Relationship Id="rId191" Type="http://schemas.openxmlformats.org/officeDocument/2006/relationships/hyperlink" Target="javascript:__doPostBack('ctl00$ContentPlaceHolder1$Grd_tot_detail$ctl19$hypmay','')" TargetMode="External"/><Relationship Id="rId205" Type="http://schemas.openxmlformats.org/officeDocument/2006/relationships/hyperlink" Target="javascript:__doPostBack('ctl00$ContentPlaceHolder1$Grd_tot_detail$ctl20$hypAugust','')" TargetMode="External"/><Relationship Id="rId226" Type="http://schemas.openxmlformats.org/officeDocument/2006/relationships/hyperlink" Target="javascript:__doPostBack('ctl00$ContentPlaceHolder1$Grd_tot_detail$ctl22$hypjuly','')" TargetMode="External"/><Relationship Id="rId247" Type="http://schemas.openxmlformats.org/officeDocument/2006/relationships/hyperlink" Target="javascript:__doPostBack('ctl00$ContentPlaceHolder1$Grd_tot_detail$ctl24$hypjune','')" TargetMode="External"/><Relationship Id="rId107" Type="http://schemas.openxmlformats.org/officeDocument/2006/relationships/hyperlink" Target="javascript:__doPostBack('ctl00$ContentPlaceHolder1$Grd_tot_detail$ctl11$hypSeptember','')" TargetMode="External"/><Relationship Id="rId268" Type="http://schemas.openxmlformats.org/officeDocument/2006/relationships/hyperlink" Target="javascript:__doPostBack('ctl00$ContentPlaceHolder1$Grd_tot_detail$ctl05$lnkbtn_name','')" TargetMode="External"/><Relationship Id="rId289" Type="http://schemas.openxmlformats.org/officeDocument/2006/relationships/printerSettings" Target="../printerSettings/printerSettings52.bin"/><Relationship Id="rId11" Type="http://schemas.openxmlformats.org/officeDocument/2006/relationships/hyperlink" Target="javascript:__doPostBack('ctl00$ContentPlaceHolder1$Grd_tot_detail$ctl02$hypDecember','')" TargetMode="External"/><Relationship Id="rId32" Type="http://schemas.openxmlformats.org/officeDocument/2006/relationships/hyperlink" Target="javascript:__doPostBack('ctl00$ContentPlaceHolder1$Grd_tot_detail$ctl04$hypNovember','')" TargetMode="External"/><Relationship Id="rId53" Type="http://schemas.openxmlformats.org/officeDocument/2006/relationships/hyperlink" Target="javascript:__doPostBack('ctl00$ContentPlaceHolder1$Grd_tot_detail$ctl06$hypOcteber','')" TargetMode="External"/><Relationship Id="rId74" Type="http://schemas.openxmlformats.org/officeDocument/2006/relationships/hyperlink" Target="javascript:__doPostBack('ctl00$ContentPlaceHolder1$Grd_tot_detail$ctl08$hypSeptember','')" TargetMode="External"/><Relationship Id="rId128" Type="http://schemas.openxmlformats.org/officeDocument/2006/relationships/hyperlink" Target="javascript:__doPostBack('ctl00$ContentPlaceHolder1$Grd_tot_detail$ctl13$hypAugust','')" TargetMode="External"/><Relationship Id="rId149" Type="http://schemas.openxmlformats.org/officeDocument/2006/relationships/hyperlink" Target="javascript:__doPostBack('ctl00$ContentPlaceHolder1$Grd_tot_detail$ctl15$hypjuly','')" TargetMode="External"/><Relationship Id="rId5" Type="http://schemas.openxmlformats.org/officeDocument/2006/relationships/hyperlink" Target="javascript:__doPostBack('ctl00$ContentPlaceHolder1$Grd_tot_detail$ctl02$hypjune','')" TargetMode="External"/><Relationship Id="rId95" Type="http://schemas.openxmlformats.org/officeDocument/2006/relationships/hyperlink" Target="javascript:__doPostBack('ctl00$ContentPlaceHolder1$Grd_tot_detail$ctl10$hypAugust','')" TargetMode="External"/><Relationship Id="rId160" Type="http://schemas.openxmlformats.org/officeDocument/2006/relationships/hyperlink" Target="javascript:__doPostBack('ctl00$ContentPlaceHolder1$Grd_tot_detail$ctl16$hypjuly','')" TargetMode="External"/><Relationship Id="rId181" Type="http://schemas.openxmlformats.org/officeDocument/2006/relationships/hyperlink" Target="javascript:__doPostBack('ctl00$ContentPlaceHolder1$Grd_tot_detail$ctl18$hypjune','')" TargetMode="External"/><Relationship Id="rId216" Type="http://schemas.openxmlformats.org/officeDocument/2006/relationships/hyperlink" Target="javascript:__doPostBack('ctl00$ContentPlaceHolder1$Grd_tot_detail$ctl21$hypAugust','')" TargetMode="External"/><Relationship Id="rId237" Type="http://schemas.openxmlformats.org/officeDocument/2006/relationships/hyperlink" Target="javascript:__doPostBack('ctl00$ContentPlaceHolder1$Grd_tot_detail$ctl23$hypjuly','')" TargetMode="External"/><Relationship Id="rId258" Type="http://schemas.openxmlformats.org/officeDocument/2006/relationships/hyperlink" Target="javascript:__doPostBack('ctl00$ContentPlaceHolder1$Grd_tot_detail$ctl25$hypjune','')" TargetMode="External"/><Relationship Id="rId279" Type="http://schemas.openxmlformats.org/officeDocument/2006/relationships/hyperlink" Target="javascript:__doPostBack('ctl00$ContentPlaceHolder1$Grd_tot_detail$ctl16$lnkbtn_name','')" TargetMode="External"/><Relationship Id="rId22" Type="http://schemas.openxmlformats.org/officeDocument/2006/relationships/hyperlink" Target="javascript:__doPostBack('ctl00$ContentPlaceHolder1$Grd_tot_detail$ctl03$hypDecember','')" TargetMode="External"/><Relationship Id="rId43" Type="http://schemas.openxmlformats.org/officeDocument/2006/relationships/hyperlink" Target="javascript:__doPostBack('ctl00$ContentPlaceHolder1$Grd_tot_detail$ctl05$hypNovember','')" TargetMode="External"/><Relationship Id="rId64" Type="http://schemas.openxmlformats.org/officeDocument/2006/relationships/hyperlink" Target="javascript:__doPostBack('ctl00$ContentPlaceHolder1$Grd_tot_detail$ctl07$hypOcteber','')" TargetMode="External"/><Relationship Id="rId118" Type="http://schemas.openxmlformats.org/officeDocument/2006/relationships/hyperlink" Target="javascript:__doPostBack('ctl00$ContentPlaceHolder1$Grd_tot_detail$ctl12$hypSeptember','')" TargetMode="External"/><Relationship Id="rId139" Type="http://schemas.openxmlformats.org/officeDocument/2006/relationships/hyperlink" Target="javascript:__doPostBack('ctl00$ContentPlaceHolder1$Grd_tot_detail$ctl14$hypAugust','')" TargetMode="External"/><Relationship Id="rId290" Type="http://schemas.openxmlformats.org/officeDocument/2006/relationships/drawing" Target="../drawings/drawing10.xml"/><Relationship Id="rId85" Type="http://schemas.openxmlformats.org/officeDocument/2006/relationships/hyperlink" Target="javascript:__doPostBack('ctl00$ContentPlaceHolder1$Grd_tot_detail$ctl09$hypSeptember','')" TargetMode="External"/><Relationship Id="rId150" Type="http://schemas.openxmlformats.org/officeDocument/2006/relationships/hyperlink" Target="javascript:__doPostBack('ctl00$ContentPlaceHolder1$Grd_tot_detail$ctl15$hypAugust','')" TargetMode="External"/><Relationship Id="rId171" Type="http://schemas.openxmlformats.org/officeDocument/2006/relationships/hyperlink" Target="javascript:__doPostBack('ctl00$ContentPlaceHolder1$Grd_tot_detail$ctl17$hypjuly','')" TargetMode="External"/><Relationship Id="rId192" Type="http://schemas.openxmlformats.org/officeDocument/2006/relationships/hyperlink" Target="javascript:__doPostBack('ctl00$ContentPlaceHolder1$Grd_tot_detail$ctl19$hypjune','')" TargetMode="External"/><Relationship Id="rId206" Type="http://schemas.openxmlformats.org/officeDocument/2006/relationships/hyperlink" Target="javascript:__doPostBack('ctl00$ContentPlaceHolder1$Grd_tot_detail$ctl20$hypSeptember','')" TargetMode="External"/><Relationship Id="rId227" Type="http://schemas.openxmlformats.org/officeDocument/2006/relationships/hyperlink" Target="javascript:__doPostBack('ctl00$ContentPlaceHolder1$Grd_tot_detail$ctl22$hypAugust','')" TargetMode="External"/><Relationship Id="rId248" Type="http://schemas.openxmlformats.org/officeDocument/2006/relationships/hyperlink" Target="javascript:__doPostBack('ctl00$ContentPlaceHolder1$Grd_tot_detail$ctl24$hypjuly','')" TargetMode="External"/><Relationship Id="rId269" Type="http://schemas.openxmlformats.org/officeDocument/2006/relationships/hyperlink" Target="javascript:__doPostBack('ctl00$ContentPlaceHolder1$Grd_tot_detail$ctl06$lnkbtn_name','')" TargetMode="External"/><Relationship Id="rId12" Type="http://schemas.openxmlformats.org/officeDocument/2006/relationships/hyperlink" Target="javascript:__doPostBack('ctl00$ContentPlaceHolder1$Grd_tot_detail$ctl03$lbtnttlsch','')" TargetMode="External"/><Relationship Id="rId33" Type="http://schemas.openxmlformats.org/officeDocument/2006/relationships/hyperlink" Target="javascript:__doPostBack('ctl00$ContentPlaceHolder1$Grd_tot_detail$ctl04$hypDecember','')" TargetMode="External"/><Relationship Id="rId108" Type="http://schemas.openxmlformats.org/officeDocument/2006/relationships/hyperlink" Target="javascript:__doPostBack('ctl00$ContentPlaceHolder1$Grd_tot_detail$ctl11$hypOcteber','')" TargetMode="External"/><Relationship Id="rId129" Type="http://schemas.openxmlformats.org/officeDocument/2006/relationships/hyperlink" Target="javascript:__doPostBack('ctl00$ContentPlaceHolder1$Grd_tot_detail$ctl13$hypSeptember','')" TargetMode="External"/><Relationship Id="rId280" Type="http://schemas.openxmlformats.org/officeDocument/2006/relationships/hyperlink" Target="javascript:__doPostBack('ctl00$ContentPlaceHolder1$Grd_tot_detail$ctl17$lnkbtn_name','')" TargetMode="External"/><Relationship Id="rId54" Type="http://schemas.openxmlformats.org/officeDocument/2006/relationships/hyperlink" Target="javascript:__doPostBack('ctl00$ContentPlaceHolder1$Grd_tot_detail$ctl06$hypNovember','')" TargetMode="External"/><Relationship Id="rId75" Type="http://schemas.openxmlformats.org/officeDocument/2006/relationships/hyperlink" Target="javascript:__doPostBack('ctl00$ContentPlaceHolder1$Grd_tot_detail$ctl08$hypOcteber','')" TargetMode="External"/><Relationship Id="rId96" Type="http://schemas.openxmlformats.org/officeDocument/2006/relationships/hyperlink" Target="javascript:__doPostBack('ctl00$ContentPlaceHolder1$Grd_tot_detail$ctl10$hypSeptember','')" TargetMode="External"/><Relationship Id="rId140" Type="http://schemas.openxmlformats.org/officeDocument/2006/relationships/hyperlink" Target="javascript:__doPostBack('ctl00$ContentPlaceHolder1$Grd_tot_detail$ctl14$hypSeptember','')" TargetMode="External"/><Relationship Id="rId161" Type="http://schemas.openxmlformats.org/officeDocument/2006/relationships/hyperlink" Target="javascript:__doPostBack('ctl00$ContentPlaceHolder1$Grd_tot_detail$ctl16$hypAugust','')" TargetMode="External"/><Relationship Id="rId182" Type="http://schemas.openxmlformats.org/officeDocument/2006/relationships/hyperlink" Target="javascript:__doPostBack('ctl00$ContentPlaceHolder1$Grd_tot_detail$ctl18$hypjuly','')" TargetMode="External"/><Relationship Id="rId217" Type="http://schemas.openxmlformats.org/officeDocument/2006/relationships/hyperlink" Target="javascript:__doPostBack('ctl00$ContentPlaceHolder1$Grd_tot_detail$ctl21$hypSeptember','')" TargetMode="External"/><Relationship Id="rId6" Type="http://schemas.openxmlformats.org/officeDocument/2006/relationships/hyperlink" Target="javascript:__doPostBack('ctl00$ContentPlaceHolder1$Grd_tot_detail$ctl02$hypjuly','')" TargetMode="External"/><Relationship Id="rId238" Type="http://schemas.openxmlformats.org/officeDocument/2006/relationships/hyperlink" Target="javascript:__doPostBack('ctl00$ContentPlaceHolder1$Grd_tot_detail$ctl23$hypAugust','')" TargetMode="External"/><Relationship Id="rId259" Type="http://schemas.openxmlformats.org/officeDocument/2006/relationships/hyperlink" Target="javascript:__doPostBack('ctl00$ContentPlaceHolder1$Grd_tot_detail$ctl25$hypjuly','')" TargetMode="External"/><Relationship Id="rId23" Type="http://schemas.openxmlformats.org/officeDocument/2006/relationships/hyperlink" Target="javascript:__doPostBack('ctl00$ContentPlaceHolder1$Grd_tot_detail$ctl04$lbtnttlsch','')" TargetMode="External"/><Relationship Id="rId119" Type="http://schemas.openxmlformats.org/officeDocument/2006/relationships/hyperlink" Target="javascript:__doPostBack('ctl00$ContentPlaceHolder1$Grd_tot_detail$ctl12$hypOcteber','')" TargetMode="External"/><Relationship Id="rId270" Type="http://schemas.openxmlformats.org/officeDocument/2006/relationships/hyperlink" Target="javascript:__doPostBack('ctl00$ContentPlaceHolder1$Grd_tot_detail$ctl07$lnkbtn_name','')" TargetMode="External"/><Relationship Id="rId44" Type="http://schemas.openxmlformats.org/officeDocument/2006/relationships/hyperlink" Target="javascript:__doPostBack('ctl00$ContentPlaceHolder1$Grd_tot_detail$ctl05$hypDecember','')" TargetMode="External"/><Relationship Id="rId65" Type="http://schemas.openxmlformats.org/officeDocument/2006/relationships/hyperlink" Target="javascript:__doPostBack('ctl00$ContentPlaceHolder1$Grd_tot_detail$ctl07$hypNovember','')" TargetMode="External"/><Relationship Id="rId86" Type="http://schemas.openxmlformats.org/officeDocument/2006/relationships/hyperlink" Target="javascript:__doPostBack('ctl00$ContentPlaceHolder1$Grd_tot_detail$ctl09$hypOcteber','')" TargetMode="External"/><Relationship Id="rId130" Type="http://schemas.openxmlformats.org/officeDocument/2006/relationships/hyperlink" Target="javascript:__doPostBack('ctl00$ContentPlaceHolder1$Grd_tot_detail$ctl13$hypOcteber','')" TargetMode="External"/><Relationship Id="rId151" Type="http://schemas.openxmlformats.org/officeDocument/2006/relationships/hyperlink" Target="javascript:__doPostBack('ctl00$ContentPlaceHolder1$Grd_tot_detail$ctl15$hypSeptember','')" TargetMode="External"/><Relationship Id="rId172" Type="http://schemas.openxmlformats.org/officeDocument/2006/relationships/hyperlink" Target="javascript:__doPostBack('ctl00$ContentPlaceHolder1$Grd_tot_detail$ctl17$hypAugust','')" TargetMode="External"/><Relationship Id="rId193" Type="http://schemas.openxmlformats.org/officeDocument/2006/relationships/hyperlink" Target="javascript:__doPostBack('ctl00$ContentPlaceHolder1$Grd_tot_detail$ctl19$hypjuly','')" TargetMode="External"/><Relationship Id="rId207" Type="http://schemas.openxmlformats.org/officeDocument/2006/relationships/hyperlink" Target="javascript:__doPostBack('ctl00$ContentPlaceHolder1$Grd_tot_detail$ctl20$hypOcteber','')" TargetMode="External"/><Relationship Id="rId228" Type="http://schemas.openxmlformats.org/officeDocument/2006/relationships/hyperlink" Target="javascript:__doPostBack('ctl00$ContentPlaceHolder1$Grd_tot_detail$ctl22$hypSeptember','')" TargetMode="External"/><Relationship Id="rId249" Type="http://schemas.openxmlformats.org/officeDocument/2006/relationships/hyperlink" Target="javascript:__doPostBack('ctl00$ContentPlaceHolder1$Grd_tot_detail$ctl24$hypAugust','')" TargetMode="External"/><Relationship Id="rId13" Type="http://schemas.openxmlformats.org/officeDocument/2006/relationships/hyperlink" Target="javascript:__doPostBack('ctl00$ContentPlaceHolder1$Grd_tot_detail$ctl03$lbtnfreezsch','')" TargetMode="External"/><Relationship Id="rId109" Type="http://schemas.openxmlformats.org/officeDocument/2006/relationships/hyperlink" Target="javascript:__doPostBack('ctl00$ContentPlaceHolder1$Grd_tot_detail$ctl11$hypNovember','')" TargetMode="External"/><Relationship Id="rId260" Type="http://schemas.openxmlformats.org/officeDocument/2006/relationships/hyperlink" Target="javascript:__doPostBack('ctl00$ContentPlaceHolder1$Grd_tot_detail$ctl25$hypAugust','')" TargetMode="External"/><Relationship Id="rId281" Type="http://schemas.openxmlformats.org/officeDocument/2006/relationships/hyperlink" Target="javascript:__doPostBack('ctl00$ContentPlaceHolder1$Grd_tot_detail$ctl18$lnkbtn_name','')" TargetMode="External"/><Relationship Id="rId34" Type="http://schemas.openxmlformats.org/officeDocument/2006/relationships/hyperlink" Target="javascript:__doPostBack('ctl00$ContentPlaceHolder1$Grd_tot_detail$ctl05$lbtnttlsch','')" TargetMode="External"/><Relationship Id="rId50" Type="http://schemas.openxmlformats.org/officeDocument/2006/relationships/hyperlink" Target="javascript:__doPostBack('ctl00$ContentPlaceHolder1$Grd_tot_detail$ctl06$hypjuly','')" TargetMode="External"/><Relationship Id="rId55" Type="http://schemas.openxmlformats.org/officeDocument/2006/relationships/hyperlink" Target="javascript:__doPostBack('ctl00$ContentPlaceHolder1$Grd_tot_detail$ctl06$hypDecember','')" TargetMode="External"/><Relationship Id="rId76" Type="http://schemas.openxmlformats.org/officeDocument/2006/relationships/hyperlink" Target="javascript:__doPostBack('ctl00$ContentPlaceHolder1$Grd_tot_detail$ctl08$hypNovember','')" TargetMode="External"/><Relationship Id="rId97" Type="http://schemas.openxmlformats.org/officeDocument/2006/relationships/hyperlink" Target="javascript:__doPostBack('ctl00$ContentPlaceHolder1$Grd_tot_detail$ctl10$hypOcteber','')" TargetMode="External"/><Relationship Id="rId104" Type="http://schemas.openxmlformats.org/officeDocument/2006/relationships/hyperlink" Target="javascript:__doPostBack('ctl00$ContentPlaceHolder1$Grd_tot_detail$ctl11$hypjune','')" TargetMode="External"/><Relationship Id="rId120" Type="http://schemas.openxmlformats.org/officeDocument/2006/relationships/hyperlink" Target="javascript:__doPostBack('ctl00$ContentPlaceHolder1$Grd_tot_detail$ctl12$hypNovember','')" TargetMode="External"/><Relationship Id="rId125" Type="http://schemas.openxmlformats.org/officeDocument/2006/relationships/hyperlink" Target="javascript:__doPostBack('ctl00$ContentPlaceHolder1$Grd_tot_detail$ctl13$hypmay','')" TargetMode="External"/><Relationship Id="rId141" Type="http://schemas.openxmlformats.org/officeDocument/2006/relationships/hyperlink" Target="javascript:__doPostBack('ctl00$ContentPlaceHolder1$Grd_tot_detail$ctl14$hypOcteber','')" TargetMode="External"/><Relationship Id="rId146" Type="http://schemas.openxmlformats.org/officeDocument/2006/relationships/hyperlink" Target="javascript:__doPostBack('ctl00$ContentPlaceHolder1$Grd_tot_detail$ctl15$hypapr','')" TargetMode="External"/><Relationship Id="rId167" Type="http://schemas.openxmlformats.org/officeDocument/2006/relationships/hyperlink" Target="javascript:__doPostBack('ctl00$ContentPlaceHolder1$Grd_tot_detail$ctl17$lbtnfreezsch','')" TargetMode="External"/><Relationship Id="rId188" Type="http://schemas.openxmlformats.org/officeDocument/2006/relationships/hyperlink" Target="javascript:__doPostBack('ctl00$ContentPlaceHolder1$Grd_tot_detail$ctl19$lbtnttlsch','')" TargetMode="External"/><Relationship Id="rId7" Type="http://schemas.openxmlformats.org/officeDocument/2006/relationships/hyperlink" Target="javascript:__doPostBack('ctl00$ContentPlaceHolder1$Grd_tot_detail$ctl02$hypAugust','')" TargetMode="External"/><Relationship Id="rId71" Type="http://schemas.openxmlformats.org/officeDocument/2006/relationships/hyperlink" Target="javascript:__doPostBack('ctl00$ContentPlaceHolder1$Grd_tot_detail$ctl08$hypjune','')" TargetMode="External"/><Relationship Id="rId92" Type="http://schemas.openxmlformats.org/officeDocument/2006/relationships/hyperlink" Target="javascript:__doPostBack('ctl00$ContentPlaceHolder1$Grd_tot_detail$ctl10$hypmay','')" TargetMode="External"/><Relationship Id="rId162" Type="http://schemas.openxmlformats.org/officeDocument/2006/relationships/hyperlink" Target="javascript:__doPostBack('ctl00$ContentPlaceHolder1$Grd_tot_detail$ctl16$hypSeptember','')" TargetMode="External"/><Relationship Id="rId183" Type="http://schemas.openxmlformats.org/officeDocument/2006/relationships/hyperlink" Target="javascript:__doPostBack('ctl00$ContentPlaceHolder1$Grd_tot_detail$ctl18$hypAugust','')" TargetMode="External"/><Relationship Id="rId213" Type="http://schemas.openxmlformats.org/officeDocument/2006/relationships/hyperlink" Target="javascript:__doPostBack('ctl00$ContentPlaceHolder1$Grd_tot_detail$ctl21$hypmay','')" TargetMode="External"/><Relationship Id="rId218" Type="http://schemas.openxmlformats.org/officeDocument/2006/relationships/hyperlink" Target="javascript:__doPostBack('ctl00$ContentPlaceHolder1$Grd_tot_detail$ctl21$hypOcteber','')" TargetMode="External"/><Relationship Id="rId234" Type="http://schemas.openxmlformats.org/officeDocument/2006/relationships/hyperlink" Target="javascript:__doPostBack('ctl00$ContentPlaceHolder1$Grd_tot_detail$ctl23$hypapr','')" TargetMode="External"/><Relationship Id="rId239" Type="http://schemas.openxmlformats.org/officeDocument/2006/relationships/hyperlink" Target="javascript:__doPostBack('ctl00$ContentPlaceHolder1$Grd_tot_detail$ctl23$hypSeptember','')" TargetMode="External"/><Relationship Id="rId2" Type="http://schemas.openxmlformats.org/officeDocument/2006/relationships/hyperlink" Target="javascript:__doPostBack('ctl00$ContentPlaceHolder1$Grd_tot_detail$ctl02$lbtnfreezsch','')" TargetMode="External"/><Relationship Id="rId29" Type="http://schemas.openxmlformats.org/officeDocument/2006/relationships/hyperlink" Target="javascript:__doPostBack('ctl00$ContentPlaceHolder1$Grd_tot_detail$ctl04$hypAugust','')" TargetMode="External"/><Relationship Id="rId250" Type="http://schemas.openxmlformats.org/officeDocument/2006/relationships/hyperlink" Target="javascript:__doPostBack('ctl00$ContentPlaceHolder1$Grd_tot_detail$ctl24$hypSeptember','')" TargetMode="External"/><Relationship Id="rId255" Type="http://schemas.openxmlformats.org/officeDocument/2006/relationships/hyperlink" Target="javascript:__doPostBack('ctl00$ContentPlaceHolder1$Grd_tot_detail$ctl25$lbtnfreezsch','')" TargetMode="External"/><Relationship Id="rId271" Type="http://schemas.openxmlformats.org/officeDocument/2006/relationships/hyperlink" Target="javascript:__doPostBack('ctl00$ContentPlaceHolder1$Grd_tot_detail$ctl08$lnkbtn_name','')" TargetMode="External"/><Relationship Id="rId276" Type="http://schemas.openxmlformats.org/officeDocument/2006/relationships/hyperlink" Target="javascript:__doPostBack('ctl00$ContentPlaceHolder1$Grd_tot_detail$ctl13$lnkbtn_name','')" TargetMode="External"/><Relationship Id="rId24" Type="http://schemas.openxmlformats.org/officeDocument/2006/relationships/hyperlink" Target="javascript:__doPostBack('ctl00$ContentPlaceHolder1$Grd_tot_detail$ctl04$lbtnfreezsch','')" TargetMode="External"/><Relationship Id="rId40" Type="http://schemas.openxmlformats.org/officeDocument/2006/relationships/hyperlink" Target="javascript:__doPostBack('ctl00$ContentPlaceHolder1$Grd_tot_detail$ctl05$hypAugust','')" TargetMode="External"/><Relationship Id="rId45" Type="http://schemas.openxmlformats.org/officeDocument/2006/relationships/hyperlink" Target="javascript:__doPostBack('ctl00$ContentPlaceHolder1$Grd_tot_detail$ctl06$lbtnttlsch','')" TargetMode="External"/><Relationship Id="rId66" Type="http://schemas.openxmlformats.org/officeDocument/2006/relationships/hyperlink" Target="javascript:__doPostBack('ctl00$ContentPlaceHolder1$Grd_tot_detail$ctl07$hypDecember','')" TargetMode="External"/><Relationship Id="rId87" Type="http://schemas.openxmlformats.org/officeDocument/2006/relationships/hyperlink" Target="javascript:__doPostBack('ctl00$ContentPlaceHolder1$Grd_tot_detail$ctl09$hypNovember','')" TargetMode="External"/><Relationship Id="rId110" Type="http://schemas.openxmlformats.org/officeDocument/2006/relationships/hyperlink" Target="javascript:__doPostBack('ctl00$ContentPlaceHolder1$Grd_tot_detail$ctl11$hypDecember','')" TargetMode="External"/><Relationship Id="rId115" Type="http://schemas.openxmlformats.org/officeDocument/2006/relationships/hyperlink" Target="javascript:__doPostBack('ctl00$ContentPlaceHolder1$Grd_tot_detail$ctl12$hypjune','')" TargetMode="External"/><Relationship Id="rId131" Type="http://schemas.openxmlformats.org/officeDocument/2006/relationships/hyperlink" Target="javascript:__doPostBack('ctl00$ContentPlaceHolder1$Grd_tot_detail$ctl13$hypNovember','')" TargetMode="External"/><Relationship Id="rId136" Type="http://schemas.openxmlformats.org/officeDocument/2006/relationships/hyperlink" Target="javascript:__doPostBack('ctl00$ContentPlaceHolder1$Grd_tot_detail$ctl14$hypmay','')" TargetMode="External"/><Relationship Id="rId157" Type="http://schemas.openxmlformats.org/officeDocument/2006/relationships/hyperlink" Target="javascript:__doPostBack('ctl00$ContentPlaceHolder1$Grd_tot_detail$ctl16$hypapr','')" TargetMode="External"/><Relationship Id="rId178" Type="http://schemas.openxmlformats.org/officeDocument/2006/relationships/hyperlink" Target="javascript:__doPostBack('ctl00$ContentPlaceHolder1$Grd_tot_detail$ctl18$lbtnfreezsch','')" TargetMode="External"/><Relationship Id="rId61" Type="http://schemas.openxmlformats.org/officeDocument/2006/relationships/hyperlink" Target="javascript:__doPostBack('ctl00$ContentPlaceHolder1$Grd_tot_detail$ctl07$hypjuly','')" TargetMode="External"/><Relationship Id="rId82" Type="http://schemas.openxmlformats.org/officeDocument/2006/relationships/hyperlink" Target="javascript:__doPostBack('ctl00$ContentPlaceHolder1$Grd_tot_detail$ctl09$hypjune','')" TargetMode="External"/><Relationship Id="rId152" Type="http://schemas.openxmlformats.org/officeDocument/2006/relationships/hyperlink" Target="javascript:__doPostBack('ctl00$ContentPlaceHolder1$Grd_tot_detail$ctl15$hypOcteber','')" TargetMode="External"/><Relationship Id="rId173" Type="http://schemas.openxmlformats.org/officeDocument/2006/relationships/hyperlink" Target="javascript:__doPostBack('ctl00$ContentPlaceHolder1$Grd_tot_detail$ctl17$hypSeptember','')" TargetMode="External"/><Relationship Id="rId194" Type="http://schemas.openxmlformats.org/officeDocument/2006/relationships/hyperlink" Target="javascript:__doPostBack('ctl00$ContentPlaceHolder1$Grd_tot_detail$ctl19$hypAugust','')" TargetMode="External"/><Relationship Id="rId199" Type="http://schemas.openxmlformats.org/officeDocument/2006/relationships/hyperlink" Target="javascript:__doPostBack('ctl00$ContentPlaceHolder1$Grd_tot_detail$ctl20$lbtnttlsch','')" TargetMode="External"/><Relationship Id="rId203" Type="http://schemas.openxmlformats.org/officeDocument/2006/relationships/hyperlink" Target="javascript:__doPostBack('ctl00$ContentPlaceHolder1$Grd_tot_detail$ctl20$hypjune','')" TargetMode="External"/><Relationship Id="rId208" Type="http://schemas.openxmlformats.org/officeDocument/2006/relationships/hyperlink" Target="javascript:__doPostBack('ctl00$ContentPlaceHolder1$Grd_tot_detail$ctl20$hypNovember','')" TargetMode="External"/><Relationship Id="rId229" Type="http://schemas.openxmlformats.org/officeDocument/2006/relationships/hyperlink" Target="javascript:__doPostBack('ctl00$ContentPlaceHolder1$Grd_tot_detail$ctl22$hypOcteber','')" TargetMode="External"/><Relationship Id="rId19" Type="http://schemas.openxmlformats.org/officeDocument/2006/relationships/hyperlink" Target="javascript:__doPostBack('ctl00$ContentPlaceHolder1$Grd_tot_detail$ctl03$hypSeptember','')" TargetMode="External"/><Relationship Id="rId224" Type="http://schemas.openxmlformats.org/officeDocument/2006/relationships/hyperlink" Target="javascript:__doPostBack('ctl00$ContentPlaceHolder1$Grd_tot_detail$ctl22$hypmay','')" TargetMode="External"/><Relationship Id="rId240" Type="http://schemas.openxmlformats.org/officeDocument/2006/relationships/hyperlink" Target="javascript:__doPostBack('ctl00$ContentPlaceHolder1$Grd_tot_detail$ctl23$hypOcteber','')" TargetMode="External"/><Relationship Id="rId245" Type="http://schemas.openxmlformats.org/officeDocument/2006/relationships/hyperlink" Target="javascript:__doPostBack('ctl00$ContentPlaceHolder1$Grd_tot_detail$ctl24$hypapr','')" TargetMode="External"/><Relationship Id="rId261" Type="http://schemas.openxmlformats.org/officeDocument/2006/relationships/hyperlink" Target="javascript:__doPostBack('ctl00$ContentPlaceHolder1$Grd_tot_detail$ctl25$hypSeptember','')" TargetMode="External"/><Relationship Id="rId266" Type="http://schemas.openxmlformats.org/officeDocument/2006/relationships/hyperlink" Target="javascript:__doPostBack('ctl00$ContentPlaceHolder1$Grd_tot_detail$ctl03$lnkbtn_name','')" TargetMode="External"/><Relationship Id="rId287" Type="http://schemas.openxmlformats.org/officeDocument/2006/relationships/hyperlink" Target="javascript:__doPostBack('ctl00$ContentPlaceHolder1$Grd_tot_detail$ctl24$lnkbtn_name','')" TargetMode="External"/><Relationship Id="rId14" Type="http://schemas.openxmlformats.org/officeDocument/2006/relationships/hyperlink" Target="javascript:__doPostBack('ctl00$ContentPlaceHolder1$Grd_tot_detail$ctl03$hypapr','')" TargetMode="External"/><Relationship Id="rId30" Type="http://schemas.openxmlformats.org/officeDocument/2006/relationships/hyperlink" Target="javascript:__doPostBack('ctl00$ContentPlaceHolder1$Grd_tot_detail$ctl04$hypSeptember','')" TargetMode="External"/><Relationship Id="rId35" Type="http://schemas.openxmlformats.org/officeDocument/2006/relationships/hyperlink" Target="javascript:__doPostBack('ctl00$ContentPlaceHolder1$Grd_tot_detail$ctl05$lbtnfreezsch','')" TargetMode="External"/><Relationship Id="rId56" Type="http://schemas.openxmlformats.org/officeDocument/2006/relationships/hyperlink" Target="javascript:__doPostBack('ctl00$ContentPlaceHolder1$Grd_tot_detail$ctl07$lbtnttlsch','')" TargetMode="External"/><Relationship Id="rId77" Type="http://schemas.openxmlformats.org/officeDocument/2006/relationships/hyperlink" Target="javascript:__doPostBack('ctl00$ContentPlaceHolder1$Grd_tot_detail$ctl08$hypDecember','')" TargetMode="External"/><Relationship Id="rId100" Type="http://schemas.openxmlformats.org/officeDocument/2006/relationships/hyperlink" Target="javascript:__doPostBack('ctl00$ContentPlaceHolder1$Grd_tot_detail$ctl11$lbtnttlsch','')" TargetMode="External"/><Relationship Id="rId105" Type="http://schemas.openxmlformats.org/officeDocument/2006/relationships/hyperlink" Target="javascript:__doPostBack('ctl00$ContentPlaceHolder1$Grd_tot_detail$ctl11$hypjuly','')" TargetMode="External"/><Relationship Id="rId126" Type="http://schemas.openxmlformats.org/officeDocument/2006/relationships/hyperlink" Target="javascript:__doPostBack('ctl00$ContentPlaceHolder1$Grd_tot_detail$ctl13$hypjune','')" TargetMode="External"/><Relationship Id="rId147" Type="http://schemas.openxmlformats.org/officeDocument/2006/relationships/hyperlink" Target="javascript:__doPostBack('ctl00$ContentPlaceHolder1$Grd_tot_detail$ctl15$hypmay','')" TargetMode="External"/><Relationship Id="rId168" Type="http://schemas.openxmlformats.org/officeDocument/2006/relationships/hyperlink" Target="javascript:__doPostBack('ctl00$ContentPlaceHolder1$Grd_tot_detail$ctl17$hypapr','')" TargetMode="External"/><Relationship Id="rId282" Type="http://schemas.openxmlformats.org/officeDocument/2006/relationships/hyperlink" Target="javascript:__doPostBack('ctl00$ContentPlaceHolder1$Grd_tot_detail$ctl19$lnkbtn_name','')" TargetMode="External"/><Relationship Id="rId8" Type="http://schemas.openxmlformats.org/officeDocument/2006/relationships/hyperlink" Target="javascript:__doPostBack('ctl00$ContentPlaceHolder1$Grd_tot_detail$ctl02$hypSeptember','')" TargetMode="External"/><Relationship Id="rId51" Type="http://schemas.openxmlformats.org/officeDocument/2006/relationships/hyperlink" Target="javascript:__doPostBack('ctl00$ContentPlaceHolder1$Grd_tot_detail$ctl06$hypAugust','')" TargetMode="External"/><Relationship Id="rId72" Type="http://schemas.openxmlformats.org/officeDocument/2006/relationships/hyperlink" Target="javascript:__doPostBack('ctl00$ContentPlaceHolder1$Grd_tot_detail$ctl08$hypjuly','')" TargetMode="External"/><Relationship Id="rId93" Type="http://schemas.openxmlformats.org/officeDocument/2006/relationships/hyperlink" Target="javascript:__doPostBack('ctl00$ContentPlaceHolder1$Grd_tot_detail$ctl10$hypjune','')" TargetMode="External"/><Relationship Id="rId98" Type="http://schemas.openxmlformats.org/officeDocument/2006/relationships/hyperlink" Target="javascript:__doPostBack('ctl00$ContentPlaceHolder1$Grd_tot_detail$ctl10$hypNovember','')" TargetMode="External"/><Relationship Id="rId121" Type="http://schemas.openxmlformats.org/officeDocument/2006/relationships/hyperlink" Target="javascript:__doPostBack('ctl00$ContentPlaceHolder1$Grd_tot_detail$ctl12$hypDecember','')" TargetMode="External"/><Relationship Id="rId142" Type="http://schemas.openxmlformats.org/officeDocument/2006/relationships/hyperlink" Target="javascript:__doPostBack('ctl00$ContentPlaceHolder1$Grd_tot_detail$ctl14$hypNovember','')" TargetMode="External"/><Relationship Id="rId163" Type="http://schemas.openxmlformats.org/officeDocument/2006/relationships/hyperlink" Target="javascript:__doPostBack('ctl00$ContentPlaceHolder1$Grd_tot_detail$ctl16$hypOcteber','')" TargetMode="External"/><Relationship Id="rId184" Type="http://schemas.openxmlformats.org/officeDocument/2006/relationships/hyperlink" Target="javascript:__doPostBack('ctl00$ContentPlaceHolder1$Grd_tot_detail$ctl18$hypSeptember','')" TargetMode="External"/><Relationship Id="rId189" Type="http://schemas.openxmlformats.org/officeDocument/2006/relationships/hyperlink" Target="javascript:__doPostBack('ctl00$ContentPlaceHolder1$Grd_tot_detail$ctl19$lbtnfreezsch','')" TargetMode="External"/><Relationship Id="rId219" Type="http://schemas.openxmlformats.org/officeDocument/2006/relationships/hyperlink" Target="javascript:__doPostBack('ctl00$ContentPlaceHolder1$Grd_tot_detail$ctl21$hypNovember','')" TargetMode="External"/><Relationship Id="rId3" Type="http://schemas.openxmlformats.org/officeDocument/2006/relationships/hyperlink" Target="javascript:__doPostBack('ctl00$ContentPlaceHolder1$Grd_tot_detail$ctl02$hypapr','')" TargetMode="External"/><Relationship Id="rId214" Type="http://schemas.openxmlformats.org/officeDocument/2006/relationships/hyperlink" Target="javascript:__doPostBack('ctl00$ContentPlaceHolder1$Grd_tot_detail$ctl21$hypjune','')" TargetMode="External"/><Relationship Id="rId230" Type="http://schemas.openxmlformats.org/officeDocument/2006/relationships/hyperlink" Target="javascript:__doPostBack('ctl00$ContentPlaceHolder1$Grd_tot_detail$ctl22$hypNovember','')" TargetMode="External"/><Relationship Id="rId235" Type="http://schemas.openxmlformats.org/officeDocument/2006/relationships/hyperlink" Target="javascript:__doPostBack('ctl00$ContentPlaceHolder1$Grd_tot_detail$ctl23$hypmay','')" TargetMode="External"/><Relationship Id="rId251" Type="http://schemas.openxmlformats.org/officeDocument/2006/relationships/hyperlink" Target="javascript:__doPostBack('ctl00$ContentPlaceHolder1$Grd_tot_detail$ctl24$hypOcteber','')" TargetMode="External"/><Relationship Id="rId256" Type="http://schemas.openxmlformats.org/officeDocument/2006/relationships/hyperlink" Target="javascript:__doPostBack('ctl00$ContentPlaceHolder1$Grd_tot_detail$ctl25$hypapr','')" TargetMode="External"/><Relationship Id="rId277" Type="http://schemas.openxmlformats.org/officeDocument/2006/relationships/hyperlink" Target="javascript:__doPostBack('ctl00$ContentPlaceHolder1$Grd_tot_detail$ctl14$lnkbtn_name','')" TargetMode="External"/><Relationship Id="rId25" Type="http://schemas.openxmlformats.org/officeDocument/2006/relationships/hyperlink" Target="javascript:__doPostBack('ctl00$ContentPlaceHolder1$Grd_tot_detail$ctl04$hypapr','')" TargetMode="External"/><Relationship Id="rId46" Type="http://schemas.openxmlformats.org/officeDocument/2006/relationships/hyperlink" Target="javascript:__doPostBack('ctl00$ContentPlaceHolder1$Grd_tot_detail$ctl06$lbtnfreezsch','')" TargetMode="External"/><Relationship Id="rId67" Type="http://schemas.openxmlformats.org/officeDocument/2006/relationships/hyperlink" Target="javascript:__doPostBack('ctl00$ContentPlaceHolder1$Grd_tot_detail$ctl08$lbtnttlsch','')" TargetMode="External"/><Relationship Id="rId116" Type="http://schemas.openxmlformats.org/officeDocument/2006/relationships/hyperlink" Target="javascript:__doPostBack('ctl00$ContentPlaceHolder1$Grd_tot_detail$ctl12$hypjuly','')" TargetMode="External"/><Relationship Id="rId137" Type="http://schemas.openxmlformats.org/officeDocument/2006/relationships/hyperlink" Target="javascript:__doPostBack('ctl00$ContentPlaceHolder1$Grd_tot_detail$ctl14$hypjune','')" TargetMode="External"/><Relationship Id="rId158" Type="http://schemas.openxmlformats.org/officeDocument/2006/relationships/hyperlink" Target="javascript:__doPostBack('ctl00$ContentPlaceHolder1$Grd_tot_detail$ctl16$hypmay','')" TargetMode="External"/><Relationship Id="rId272" Type="http://schemas.openxmlformats.org/officeDocument/2006/relationships/hyperlink" Target="javascript:__doPostBack('ctl00$ContentPlaceHolder1$Grd_tot_detail$ctl09$lnkbtn_name','')" TargetMode="External"/><Relationship Id="rId20" Type="http://schemas.openxmlformats.org/officeDocument/2006/relationships/hyperlink" Target="javascript:__doPostBack('ctl00$ContentPlaceHolder1$Grd_tot_detail$ctl03$hypOcteber','')" TargetMode="External"/><Relationship Id="rId41" Type="http://schemas.openxmlformats.org/officeDocument/2006/relationships/hyperlink" Target="javascript:__doPostBack('ctl00$ContentPlaceHolder1$Grd_tot_detail$ctl05$hypSeptember','')" TargetMode="External"/><Relationship Id="rId62" Type="http://schemas.openxmlformats.org/officeDocument/2006/relationships/hyperlink" Target="javascript:__doPostBack('ctl00$ContentPlaceHolder1$Grd_tot_detail$ctl07$hypAugust','')" TargetMode="External"/><Relationship Id="rId83" Type="http://schemas.openxmlformats.org/officeDocument/2006/relationships/hyperlink" Target="javascript:__doPostBack('ctl00$ContentPlaceHolder1$Grd_tot_detail$ctl09$hypjuly','')" TargetMode="External"/><Relationship Id="rId88" Type="http://schemas.openxmlformats.org/officeDocument/2006/relationships/hyperlink" Target="javascript:__doPostBack('ctl00$ContentPlaceHolder1$Grd_tot_detail$ctl09$hypDecember','')" TargetMode="External"/><Relationship Id="rId111" Type="http://schemas.openxmlformats.org/officeDocument/2006/relationships/hyperlink" Target="javascript:__doPostBack('ctl00$ContentPlaceHolder1$Grd_tot_detail$ctl12$lbtnttlsch','')" TargetMode="External"/><Relationship Id="rId132" Type="http://schemas.openxmlformats.org/officeDocument/2006/relationships/hyperlink" Target="javascript:__doPostBack('ctl00$ContentPlaceHolder1$Grd_tot_detail$ctl13$hypDecember','')" TargetMode="External"/><Relationship Id="rId153" Type="http://schemas.openxmlformats.org/officeDocument/2006/relationships/hyperlink" Target="javascript:__doPostBack('ctl00$ContentPlaceHolder1$Grd_tot_detail$ctl15$hypNovember','')" TargetMode="External"/><Relationship Id="rId174" Type="http://schemas.openxmlformats.org/officeDocument/2006/relationships/hyperlink" Target="javascript:__doPostBack('ctl00$ContentPlaceHolder1$Grd_tot_detail$ctl17$hypOcteber','')" TargetMode="External"/><Relationship Id="rId179" Type="http://schemas.openxmlformats.org/officeDocument/2006/relationships/hyperlink" Target="javascript:__doPostBack('ctl00$ContentPlaceHolder1$Grd_tot_detail$ctl18$hypapr','')" TargetMode="External"/><Relationship Id="rId195" Type="http://schemas.openxmlformats.org/officeDocument/2006/relationships/hyperlink" Target="javascript:__doPostBack('ctl00$ContentPlaceHolder1$Grd_tot_detail$ctl19$hypSeptember','')" TargetMode="External"/><Relationship Id="rId209" Type="http://schemas.openxmlformats.org/officeDocument/2006/relationships/hyperlink" Target="javascript:__doPostBack('ctl00$ContentPlaceHolder1$Grd_tot_detail$ctl20$hypDecember','')" TargetMode="External"/><Relationship Id="rId190" Type="http://schemas.openxmlformats.org/officeDocument/2006/relationships/hyperlink" Target="javascript:__doPostBack('ctl00$ContentPlaceHolder1$Grd_tot_detail$ctl19$hypapr','')" TargetMode="External"/><Relationship Id="rId204" Type="http://schemas.openxmlformats.org/officeDocument/2006/relationships/hyperlink" Target="javascript:__doPostBack('ctl00$ContentPlaceHolder1$Grd_tot_detail$ctl20$hypjuly','')" TargetMode="External"/><Relationship Id="rId220" Type="http://schemas.openxmlformats.org/officeDocument/2006/relationships/hyperlink" Target="javascript:__doPostBack('ctl00$ContentPlaceHolder1$Grd_tot_detail$ctl21$hypDecember','')" TargetMode="External"/><Relationship Id="rId225" Type="http://schemas.openxmlformats.org/officeDocument/2006/relationships/hyperlink" Target="javascript:__doPostBack('ctl00$ContentPlaceHolder1$Grd_tot_detail$ctl22$hypjune','')" TargetMode="External"/><Relationship Id="rId241" Type="http://schemas.openxmlformats.org/officeDocument/2006/relationships/hyperlink" Target="javascript:__doPostBack('ctl00$ContentPlaceHolder1$Grd_tot_detail$ctl23$hypNovember','')" TargetMode="External"/><Relationship Id="rId246" Type="http://schemas.openxmlformats.org/officeDocument/2006/relationships/hyperlink" Target="javascript:__doPostBack('ctl00$ContentPlaceHolder1$Grd_tot_detail$ctl24$hypmay','')" TargetMode="External"/><Relationship Id="rId267" Type="http://schemas.openxmlformats.org/officeDocument/2006/relationships/hyperlink" Target="javascript:__doPostBack('ctl00$ContentPlaceHolder1$Grd_tot_detail$ctl04$lnkbtn_name','')" TargetMode="External"/><Relationship Id="rId288" Type="http://schemas.openxmlformats.org/officeDocument/2006/relationships/hyperlink" Target="javascript:__doPostBack('ctl00$ContentPlaceHolder1$Grd_tot_detail$ctl25$lnkbtn_name','')" TargetMode="External"/><Relationship Id="rId15" Type="http://schemas.openxmlformats.org/officeDocument/2006/relationships/hyperlink" Target="javascript:__doPostBack('ctl00$ContentPlaceHolder1$Grd_tot_detail$ctl03$hypmay','')" TargetMode="External"/><Relationship Id="rId36" Type="http://schemas.openxmlformats.org/officeDocument/2006/relationships/hyperlink" Target="javascript:__doPostBack('ctl00$ContentPlaceHolder1$Grd_tot_detail$ctl05$hypapr','')" TargetMode="External"/><Relationship Id="rId57" Type="http://schemas.openxmlformats.org/officeDocument/2006/relationships/hyperlink" Target="javascript:__doPostBack('ctl00$ContentPlaceHolder1$Grd_tot_detail$ctl07$lbtnfreezsch','')" TargetMode="External"/><Relationship Id="rId106" Type="http://schemas.openxmlformats.org/officeDocument/2006/relationships/hyperlink" Target="javascript:__doPostBack('ctl00$ContentPlaceHolder1$Grd_tot_detail$ctl11$hypAugust','')" TargetMode="External"/><Relationship Id="rId127" Type="http://schemas.openxmlformats.org/officeDocument/2006/relationships/hyperlink" Target="javascript:__doPostBack('ctl00$ContentPlaceHolder1$Grd_tot_detail$ctl13$hypjuly','')" TargetMode="External"/><Relationship Id="rId262" Type="http://schemas.openxmlformats.org/officeDocument/2006/relationships/hyperlink" Target="javascript:__doPostBack('ctl00$ContentPlaceHolder1$Grd_tot_detail$ctl25$hypOcteber','')" TargetMode="External"/><Relationship Id="rId283" Type="http://schemas.openxmlformats.org/officeDocument/2006/relationships/hyperlink" Target="javascript:__doPostBack('ctl00$ContentPlaceHolder1$Grd_tot_detail$ctl20$lnkbtn_name','')" TargetMode="External"/><Relationship Id="rId10" Type="http://schemas.openxmlformats.org/officeDocument/2006/relationships/hyperlink" Target="javascript:__doPostBack('ctl00$ContentPlaceHolder1$Grd_tot_detail$ctl02$hypNovember','')" TargetMode="External"/><Relationship Id="rId31" Type="http://schemas.openxmlformats.org/officeDocument/2006/relationships/hyperlink" Target="javascript:__doPostBack('ctl00$ContentPlaceHolder1$Grd_tot_detail$ctl04$hypOcteber','')" TargetMode="External"/><Relationship Id="rId52" Type="http://schemas.openxmlformats.org/officeDocument/2006/relationships/hyperlink" Target="javascript:__doPostBack('ctl00$ContentPlaceHolder1$Grd_tot_detail$ctl06$hypSeptember','')" TargetMode="External"/><Relationship Id="rId73" Type="http://schemas.openxmlformats.org/officeDocument/2006/relationships/hyperlink" Target="javascript:__doPostBack('ctl00$ContentPlaceHolder1$Grd_tot_detail$ctl08$hypAugust','')" TargetMode="External"/><Relationship Id="rId78" Type="http://schemas.openxmlformats.org/officeDocument/2006/relationships/hyperlink" Target="javascript:__doPostBack('ctl00$ContentPlaceHolder1$Grd_tot_detail$ctl09$lbtnttlsch','')" TargetMode="External"/><Relationship Id="rId94" Type="http://schemas.openxmlformats.org/officeDocument/2006/relationships/hyperlink" Target="javascript:__doPostBack('ctl00$ContentPlaceHolder1$Grd_tot_detail$ctl10$hypjuly','')" TargetMode="External"/><Relationship Id="rId99" Type="http://schemas.openxmlformats.org/officeDocument/2006/relationships/hyperlink" Target="javascript:__doPostBack('ctl00$ContentPlaceHolder1$Grd_tot_detail$ctl10$hypDecember','')" TargetMode="External"/><Relationship Id="rId101" Type="http://schemas.openxmlformats.org/officeDocument/2006/relationships/hyperlink" Target="javascript:__doPostBack('ctl00$ContentPlaceHolder1$Grd_tot_detail$ctl11$lbtnfreezsch','')" TargetMode="External"/><Relationship Id="rId122" Type="http://schemas.openxmlformats.org/officeDocument/2006/relationships/hyperlink" Target="javascript:__doPostBack('ctl00$ContentPlaceHolder1$Grd_tot_detail$ctl13$lbtnttlsch','')" TargetMode="External"/><Relationship Id="rId143" Type="http://schemas.openxmlformats.org/officeDocument/2006/relationships/hyperlink" Target="javascript:__doPostBack('ctl00$ContentPlaceHolder1$Grd_tot_detail$ctl14$hypDecember','')" TargetMode="External"/><Relationship Id="rId148" Type="http://schemas.openxmlformats.org/officeDocument/2006/relationships/hyperlink" Target="javascript:__doPostBack('ctl00$ContentPlaceHolder1$Grd_tot_detail$ctl15$hypjune','')" TargetMode="External"/><Relationship Id="rId164" Type="http://schemas.openxmlformats.org/officeDocument/2006/relationships/hyperlink" Target="javascript:__doPostBack('ctl00$ContentPlaceHolder1$Grd_tot_detail$ctl16$hypNovember','')" TargetMode="External"/><Relationship Id="rId169" Type="http://schemas.openxmlformats.org/officeDocument/2006/relationships/hyperlink" Target="javascript:__doPostBack('ctl00$ContentPlaceHolder1$Grd_tot_detail$ctl17$hypmay','')" TargetMode="External"/><Relationship Id="rId185" Type="http://schemas.openxmlformats.org/officeDocument/2006/relationships/hyperlink" Target="javascript:__doPostBack('ctl00$ContentPlaceHolder1$Grd_tot_detail$ctl18$hypOcteber','')" TargetMode="External"/><Relationship Id="rId4" Type="http://schemas.openxmlformats.org/officeDocument/2006/relationships/hyperlink" Target="javascript:__doPostBack('ctl00$ContentPlaceHolder1$Grd_tot_detail$ctl02$hypmay','')" TargetMode="External"/><Relationship Id="rId9" Type="http://schemas.openxmlformats.org/officeDocument/2006/relationships/hyperlink" Target="javascript:__doPostBack('ctl00$ContentPlaceHolder1$Grd_tot_detail$ctl02$hypOcteber','')" TargetMode="External"/><Relationship Id="rId180" Type="http://schemas.openxmlformats.org/officeDocument/2006/relationships/hyperlink" Target="javascript:__doPostBack('ctl00$ContentPlaceHolder1$Grd_tot_detail$ctl18$hypmay','')" TargetMode="External"/><Relationship Id="rId210" Type="http://schemas.openxmlformats.org/officeDocument/2006/relationships/hyperlink" Target="javascript:__doPostBack('ctl00$ContentPlaceHolder1$Grd_tot_detail$ctl21$lbtnttlsch','')" TargetMode="External"/><Relationship Id="rId215" Type="http://schemas.openxmlformats.org/officeDocument/2006/relationships/hyperlink" Target="javascript:__doPostBack('ctl00$ContentPlaceHolder1$Grd_tot_detail$ctl21$hypjuly','')" TargetMode="External"/><Relationship Id="rId236" Type="http://schemas.openxmlformats.org/officeDocument/2006/relationships/hyperlink" Target="javascript:__doPostBack('ctl00$ContentPlaceHolder1$Grd_tot_detail$ctl23$hypjune','')" TargetMode="External"/><Relationship Id="rId257" Type="http://schemas.openxmlformats.org/officeDocument/2006/relationships/hyperlink" Target="javascript:__doPostBack('ctl00$ContentPlaceHolder1$Grd_tot_detail$ctl25$hypmay','')" TargetMode="External"/><Relationship Id="rId278" Type="http://schemas.openxmlformats.org/officeDocument/2006/relationships/hyperlink" Target="javascript:__doPostBack('ctl00$ContentPlaceHolder1$Grd_tot_detail$ctl15$lnkbtn_name','')" TargetMode="External"/><Relationship Id="rId26" Type="http://schemas.openxmlformats.org/officeDocument/2006/relationships/hyperlink" Target="javascript:__doPostBack('ctl00$ContentPlaceHolder1$Grd_tot_detail$ctl04$hypmay','')" TargetMode="External"/><Relationship Id="rId231" Type="http://schemas.openxmlformats.org/officeDocument/2006/relationships/hyperlink" Target="javascript:__doPostBack('ctl00$ContentPlaceHolder1$Grd_tot_detail$ctl22$hypDecember','')" TargetMode="External"/><Relationship Id="rId252" Type="http://schemas.openxmlformats.org/officeDocument/2006/relationships/hyperlink" Target="javascript:__doPostBack('ctl00$ContentPlaceHolder1$Grd_tot_detail$ctl24$hypNovember','')" TargetMode="External"/><Relationship Id="rId273" Type="http://schemas.openxmlformats.org/officeDocument/2006/relationships/hyperlink" Target="javascript:__doPostBack('ctl00$ContentPlaceHolder1$Grd_tot_detail$ctl10$lnkbtn_name','')" TargetMode="External"/><Relationship Id="rId47" Type="http://schemas.openxmlformats.org/officeDocument/2006/relationships/hyperlink" Target="javascript:__doPostBack('ctl00$ContentPlaceHolder1$Grd_tot_detail$ctl06$hypapr','')" TargetMode="External"/><Relationship Id="rId68" Type="http://schemas.openxmlformats.org/officeDocument/2006/relationships/hyperlink" Target="javascript:__doPostBack('ctl00$ContentPlaceHolder1$Grd_tot_detail$ctl08$lbtnfreezsch','')" TargetMode="External"/><Relationship Id="rId89" Type="http://schemas.openxmlformats.org/officeDocument/2006/relationships/hyperlink" Target="javascript:__doPostBack('ctl00$ContentPlaceHolder1$Grd_tot_detail$ctl10$lbtnttlsch','')" TargetMode="External"/><Relationship Id="rId112" Type="http://schemas.openxmlformats.org/officeDocument/2006/relationships/hyperlink" Target="javascript:__doPostBack('ctl00$ContentPlaceHolder1$Grd_tot_detail$ctl12$lbtnfreezsch','')" TargetMode="External"/><Relationship Id="rId133" Type="http://schemas.openxmlformats.org/officeDocument/2006/relationships/hyperlink" Target="javascript:__doPostBack('ctl00$ContentPlaceHolder1$Grd_tot_detail$ctl14$lbtnttlsch','')" TargetMode="External"/><Relationship Id="rId154" Type="http://schemas.openxmlformats.org/officeDocument/2006/relationships/hyperlink" Target="javascript:__doPostBack('ctl00$ContentPlaceHolder1$Grd_tot_detail$ctl15$hypDecember','')" TargetMode="External"/><Relationship Id="rId175" Type="http://schemas.openxmlformats.org/officeDocument/2006/relationships/hyperlink" Target="javascript:__doPostBack('ctl00$ContentPlaceHolder1$Grd_tot_detail$ctl17$hypNovember','')" TargetMode="External"/><Relationship Id="rId196" Type="http://schemas.openxmlformats.org/officeDocument/2006/relationships/hyperlink" Target="javascript:__doPostBack('ctl00$ContentPlaceHolder1$Grd_tot_detail$ctl19$hypOcteber','')" TargetMode="External"/><Relationship Id="rId200" Type="http://schemas.openxmlformats.org/officeDocument/2006/relationships/hyperlink" Target="javascript:__doPostBack('ctl00$ContentPlaceHolder1$Grd_tot_detail$ctl20$lbtnfreezsch','')" TargetMode="External"/><Relationship Id="rId16" Type="http://schemas.openxmlformats.org/officeDocument/2006/relationships/hyperlink" Target="javascript:__doPostBack('ctl00$ContentPlaceHolder1$Grd_tot_detail$ctl03$hypjune','')" TargetMode="External"/><Relationship Id="rId221" Type="http://schemas.openxmlformats.org/officeDocument/2006/relationships/hyperlink" Target="javascript:__doPostBack('ctl00$ContentPlaceHolder1$Grd_tot_detail$ctl22$lbtnttlsch','')" TargetMode="External"/><Relationship Id="rId242" Type="http://schemas.openxmlformats.org/officeDocument/2006/relationships/hyperlink" Target="javascript:__doPostBack('ctl00$ContentPlaceHolder1$Grd_tot_detail$ctl23$hypDecember','')" TargetMode="External"/><Relationship Id="rId263" Type="http://schemas.openxmlformats.org/officeDocument/2006/relationships/hyperlink" Target="javascript:__doPostBack('ctl00$ContentPlaceHolder1$Grd_tot_detail$ctl25$hypNovember','')" TargetMode="External"/><Relationship Id="rId284" Type="http://schemas.openxmlformats.org/officeDocument/2006/relationships/hyperlink" Target="javascript:__doPostBack('ctl00$ContentPlaceHolder1$Grd_tot_detail$ctl21$lnkbtn_name','')" TargetMode="External"/><Relationship Id="rId37" Type="http://schemas.openxmlformats.org/officeDocument/2006/relationships/hyperlink" Target="javascript:__doPostBack('ctl00$ContentPlaceHolder1$Grd_tot_detail$ctl05$hypmay','')" TargetMode="External"/><Relationship Id="rId58" Type="http://schemas.openxmlformats.org/officeDocument/2006/relationships/hyperlink" Target="javascript:__doPostBack('ctl00$ContentPlaceHolder1$Grd_tot_detail$ctl07$hypapr','')" TargetMode="External"/><Relationship Id="rId79" Type="http://schemas.openxmlformats.org/officeDocument/2006/relationships/hyperlink" Target="javascript:__doPostBack('ctl00$ContentPlaceHolder1$Grd_tot_detail$ctl09$lbtnfreezsch','')" TargetMode="External"/><Relationship Id="rId102" Type="http://schemas.openxmlformats.org/officeDocument/2006/relationships/hyperlink" Target="javascript:__doPostBack('ctl00$ContentPlaceHolder1$Grd_tot_detail$ctl11$hypapr','')" TargetMode="External"/><Relationship Id="rId123" Type="http://schemas.openxmlformats.org/officeDocument/2006/relationships/hyperlink" Target="javascript:__doPostBack('ctl00$ContentPlaceHolder1$Grd_tot_detail$ctl13$lbtnfreezsch','')" TargetMode="External"/><Relationship Id="rId144" Type="http://schemas.openxmlformats.org/officeDocument/2006/relationships/hyperlink" Target="javascript:__doPostBack('ctl00$ContentPlaceHolder1$Grd_tot_detail$ctl15$lbtnttlsch','')" TargetMode="External"/><Relationship Id="rId90" Type="http://schemas.openxmlformats.org/officeDocument/2006/relationships/hyperlink" Target="javascript:__doPostBack('ctl00$ContentPlaceHolder1$Grd_tot_detail$ctl10$lbtnfreezsch','')" TargetMode="External"/><Relationship Id="rId165" Type="http://schemas.openxmlformats.org/officeDocument/2006/relationships/hyperlink" Target="javascript:__doPostBack('ctl00$ContentPlaceHolder1$Grd_tot_detail$ctl16$hypDecember','')" TargetMode="External"/><Relationship Id="rId186" Type="http://schemas.openxmlformats.org/officeDocument/2006/relationships/hyperlink" Target="javascript:__doPostBack('ctl00$ContentPlaceHolder1$Grd_tot_detail$ctl18$hypNovember','')" TargetMode="External"/><Relationship Id="rId211" Type="http://schemas.openxmlformats.org/officeDocument/2006/relationships/hyperlink" Target="javascript:__doPostBack('ctl00$ContentPlaceHolder1$Grd_tot_detail$ctl21$lbtnfreezsch','')" TargetMode="External"/><Relationship Id="rId232" Type="http://schemas.openxmlformats.org/officeDocument/2006/relationships/hyperlink" Target="javascript:__doPostBack('ctl00$ContentPlaceHolder1$Grd_tot_detail$ctl23$lbtnttlsch','')" TargetMode="External"/><Relationship Id="rId253" Type="http://schemas.openxmlformats.org/officeDocument/2006/relationships/hyperlink" Target="javascript:__doPostBack('ctl00$ContentPlaceHolder1$Grd_tot_detail$ctl24$hypDecember','')" TargetMode="External"/><Relationship Id="rId274" Type="http://schemas.openxmlformats.org/officeDocument/2006/relationships/hyperlink" Target="javascript:__doPostBack('ctl00$ContentPlaceHolder1$Grd_tot_detail$ctl11$lnkbtn_name','')" TargetMode="External"/><Relationship Id="rId27" Type="http://schemas.openxmlformats.org/officeDocument/2006/relationships/hyperlink" Target="javascript:__doPostBack('ctl00$ContentPlaceHolder1$Grd_tot_detail$ctl04$hypjune','')" TargetMode="External"/><Relationship Id="rId48" Type="http://schemas.openxmlformats.org/officeDocument/2006/relationships/hyperlink" Target="javascript:__doPostBack('ctl00$ContentPlaceHolder1$Grd_tot_detail$ctl06$hypmay','')" TargetMode="External"/><Relationship Id="rId69" Type="http://schemas.openxmlformats.org/officeDocument/2006/relationships/hyperlink" Target="javascript:__doPostBack('ctl00$ContentPlaceHolder1$Grd_tot_detail$ctl08$hypapr','')" TargetMode="External"/><Relationship Id="rId113" Type="http://schemas.openxmlformats.org/officeDocument/2006/relationships/hyperlink" Target="javascript:__doPostBack('ctl00$ContentPlaceHolder1$Grd_tot_detail$ctl12$hypapr','')" TargetMode="External"/><Relationship Id="rId134" Type="http://schemas.openxmlformats.org/officeDocument/2006/relationships/hyperlink" Target="javascript:__doPostBack('ctl00$ContentPlaceHolder1$Grd_tot_detail$ctl14$lbtnfreezsch','')" TargetMode="External"/><Relationship Id="rId80" Type="http://schemas.openxmlformats.org/officeDocument/2006/relationships/hyperlink" Target="javascript:__doPostBack('ctl00$ContentPlaceHolder1$Grd_tot_detail$ctl09$hypapr','')" TargetMode="External"/><Relationship Id="rId155" Type="http://schemas.openxmlformats.org/officeDocument/2006/relationships/hyperlink" Target="javascript:__doPostBack('ctl00$ContentPlaceHolder1$Grd_tot_detail$ctl16$lbtnttlsch','')" TargetMode="External"/><Relationship Id="rId176" Type="http://schemas.openxmlformats.org/officeDocument/2006/relationships/hyperlink" Target="javascript:__doPostBack('ctl00$ContentPlaceHolder1$Grd_tot_detail$ctl17$hypDecember','')" TargetMode="External"/><Relationship Id="rId197" Type="http://schemas.openxmlformats.org/officeDocument/2006/relationships/hyperlink" Target="javascript:__doPostBack('ctl00$ContentPlaceHolder1$Grd_tot_detail$ctl19$hypNovember','')" TargetMode="External"/><Relationship Id="rId201" Type="http://schemas.openxmlformats.org/officeDocument/2006/relationships/hyperlink" Target="javascript:__doPostBack('ctl00$ContentPlaceHolder1$Grd_tot_detail$ctl20$hypapr','')" TargetMode="External"/><Relationship Id="rId222" Type="http://schemas.openxmlformats.org/officeDocument/2006/relationships/hyperlink" Target="javascript:__doPostBack('ctl00$ContentPlaceHolder1$Grd_tot_detail$ctl22$lbtnfreezsch','')" TargetMode="External"/><Relationship Id="rId243" Type="http://schemas.openxmlformats.org/officeDocument/2006/relationships/hyperlink" Target="javascript:__doPostBack('ctl00$ContentPlaceHolder1$Grd_tot_detail$ctl24$lbtnttlsch','')" TargetMode="External"/><Relationship Id="rId264" Type="http://schemas.openxmlformats.org/officeDocument/2006/relationships/hyperlink" Target="javascript:__doPostBack('ctl00$ContentPlaceHolder1$Grd_tot_detail$ctl25$hypDecember','')" TargetMode="External"/><Relationship Id="rId285" Type="http://schemas.openxmlformats.org/officeDocument/2006/relationships/hyperlink" Target="javascript:__doPostBack('ctl00$ContentPlaceHolder1$Grd_tot_detail$ctl22$lnkbtn_name','')" TargetMode="External"/><Relationship Id="rId17" Type="http://schemas.openxmlformats.org/officeDocument/2006/relationships/hyperlink" Target="javascript:__doPostBack('ctl00$ContentPlaceHolder1$Grd_tot_detail$ctl03$hypjuly','')" TargetMode="External"/><Relationship Id="rId38" Type="http://schemas.openxmlformats.org/officeDocument/2006/relationships/hyperlink" Target="javascript:__doPostBack('ctl00$ContentPlaceHolder1$Grd_tot_detail$ctl05$hypjune','')" TargetMode="External"/><Relationship Id="rId59" Type="http://schemas.openxmlformats.org/officeDocument/2006/relationships/hyperlink" Target="javascript:__doPostBack('ctl00$ContentPlaceHolder1$Grd_tot_detail$ctl07$hypmay','')" TargetMode="External"/><Relationship Id="rId103" Type="http://schemas.openxmlformats.org/officeDocument/2006/relationships/hyperlink" Target="javascript:__doPostBack('ctl00$ContentPlaceHolder1$Grd_tot_detail$ctl11$hypmay','')" TargetMode="External"/><Relationship Id="rId124" Type="http://schemas.openxmlformats.org/officeDocument/2006/relationships/hyperlink" Target="javascript:__doPostBack('ctl00$ContentPlaceHolder1$Grd_tot_detail$ctl13$hypapr','')" TargetMode="External"/><Relationship Id="rId70" Type="http://schemas.openxmlformats.org/officeDocument/2006/relationships/hyperlink" Target="javascript:__doPostBack('ctl00$ContentPlaceHolder1$Grd_tot_detail$ctl08$hypmay','')" TargetMode="External"/><Relationship Id="rId91" Type="http://schemas.openxmlformats.org/officeDocument/2006/relationships/hyperlink" Target="javascript:__doPostBack('ctl00$ContentPlaceHolder1$Grd_tot_detail$ctl10$hypapr','')" TargetMode="External"/><Relationship Id="rId145" Type="http://schemas.openxmlformats.org/officeDocument/2006/relationships/hyperlink" Target="javascript:__doPostBack('ctl00$ContentPlaceHolder1$Grd_tot_detail$ctl15$lbtnfreezsch','')" TargetMode="External"/><Relationship Id="rId166" Type="http://schemas.openxmlformats.org/officeDocument/2006/relationships/hyperlink" Target="javascript:__doPostBack('ctl00$ContentPlaceHolder1$Grd_tot_detail$ctl17$lbtnttlsch','')" TargetMode="External"/><Relationship Id="rId187" Type="http://schemas.openxmlformats.org/officeDocument/2006/relationships/hyperlink" Target="javascript:__doPostBack('ctl00$ContentPlaceHolder1$Grd_tot_detail$ctl18$hypDecember','')" TargetMode="External"/><Relationship Id="rId1" Type="http://schemas.openxmlformats.org/officeDocument/2006/relationships/hyperlink" Target="javascript:__doPostBack('ctl00$ContentPlaceHolder1$Grd_tot_detail$ctl02$lbtnttlsch','')" TargetMode="External"/><Relationship Id="rId212" Type="http://schemas.openxmlformats.org/officeDocument/2006/relationships/hyperlink" Target="javascript:__doPostBack('ctl00$ContentPlaceHolder1$Grd_tot_detail$ctl21$hypapr','')" TargetMode="External"/><Relationship Id="rId233" Type="http://schemas.openxmlformats.org/officeDocument/2006/relationships/hyperlink" Target="javascript:__doPostBack('ctl00$ContentPlaceHolder1$Grd_tot_detail$ctl23$lbtnfreezsch','')" TargetMode="External"/><Relationship Id="rId254" Type="http://schemas.openxmlformats.org/officeDocument/2006/relationships/hyperlink" Target="javascript:__doPostBack('ctl00$ContentPlaceHolder1$Grd_tot_detail$ctl25$lbtnttlsch','')" TargetMode="External"/><Relationship Id="rId28" Type="http://schemas.openxmlformats.org/officeDocument/2006/relationships/hyperlink" Target="javascript:__doPostBack('ctl00$ContentPlaceHolder1$Grd_tot_detail$ctl04$hypjuly','')" TargetMode="External"/><Relationship Id="rId49" Type="http://schemas.openxmlformats.org/officeDocument/2006/relationships/hyperlink" Target="javascript:__doPostBack('ctl00$ContentPlaceHolder1$Grd_tot_detail$ctl06$hypjune','')" TargetMode="External"/><Relationship Id="rId114" Type="http://schemas.openxmlformats.org/officeDocument/2006/relationships/hyperlink" Target="javascript:__doPostBack('ctl00$ContentPlaceHolder1$Grd_tot_detail$ctl12$hypmay','')" TargetMode="External"/><Relationship Id="rId275" Type="http://schemas.openxmlformats.org/officeDocument/2006/relationships/hyperlink" Target="javascript:__doPostBack('ctl00$ContentPlaceHolder1$Grd_tot_detail$ctl12$lnkbtn_name','')" TargetMode="External"/><Relationship Id="rId60" Type="http://schemas.openxmlformats.org/officeDocument/2006/relationships/hyperlink" Target="javascript:__doPostBack('ctl00$ContentPlaceHolder1$Grd_tot_detail$ctl07$hypjune','')" TargetMode="External"/><Relationship Id="rId81" Type="http://schemas.openxmlformats.org/officeDocument/2006/relationships/hyperlink" Target="javascript:__doPostBack('ctl00$ContentPlaceHolder1$Grd_tot_detail$ctl09$hypmay','')" TargetMode="External"/><Relationship Id="rId135" Type="http://schemas.openxmlformats.org/officeDocument/2006/relationships/hyperlink" Target="javascript:__doPostBack('ctl00$ContentPlaceHolder1$Grd_tot_detail$ctl14$hypapr','')" TargetMode="External"/><Relationship Id="rId156" Type="http://schemas.openxmlformats.org/officeDocument/2006/relationships/hyperlink" Target="javascript:__doPostBack('ctl00$ContentPlaceHolder1$Grd_tot_detail$ctl16$lbtnfreezsch','')" TargetMode="External"/><Relationship Id="rId177" Type="http://schemas.openxmlformats.org/officeDocument/2006/relationships/hyperlink" Target="javascript:__doPostBack('ctl00$ContentPlaceHolder1$Grd_tot_detail$ctl18$lbtnttlsch','')" TargetMode="External"/><Relationship Id="rId198" Type="http://schemas.openxmlformats.org/officeDocument/2006/relationships/hyperlink" Target="javascript:__doPostBack('ctl00$ContentPlaceHolder1$Grd_tot_detail$ctl19$hypDecember','')" TargetMode="External"/><Relationship Id="rId202" Type="http://schemas.openxmlformats.org/officeDocument/2006/relationships/hyperlink" Target="javascript:__doPostBack('ctl00$ContentPlaceHolder1$Grd_tot_detail$ctl20$hypmay','')" TargetMode="External"/><Relationship Id="rId223" Type="http://schemas.openxmlformats.org/officeDocument/2006/relationships/hyperlink" Target="javascript:__doPostBack('ctl00$ContentPlaceHolder1$Grd_tot_detail$ctl22$hypapr','')" TargetMode="External"/><Relationship Id="rId244" Type="http://schemas.openxmlformats.org/officeDocument/2006/relationships/hyperlink" Target="javascript:__doPostBack('ctl00$ContentPlaceHolder1$Grd_tot_detail$ctl24$lbtnfreezsch','')" TargetMode="External"/><Relationship Id="rId18" Type="http://schemas.openxmlformats.org/officeDocument/2006/relationships/hyperlink" Target="javascript:__doPostBack('ctl00$ContentPlaceHolder1$Grd_tot_detail$ctl03$hypAugust','')" TargetMode="External"/><Relationship Id="rId39" Type="http://schemas.openxmlformats.org/officeDocument/2006/relationships/hyperlink" Target="javascript:__doPostBack('ctl00$ContentPlaceHolder1$Grd_tot_detail$ctl05$hypjuly','')" TargetMode="External"/><Relationship Id="rId265" Type="http://schemas.openxmlformats.org/officeDocument/2006/relationships/hyperlink" Target="javascript:__doPostBack('ctl00$ContentPlaceHolder1$Grd_tot_detail$ctl02$lnkbtn_name','')" TargetMode="External"/><Relationship Id="rId286" Type="http://schemas.openxmlformats.org/officeDocument/2006/relationships/hyperlink" Target="javascript:__doPostBack('ctl00$ContentPlaceHolder1$Grd_tot_detail$ctl23$lnkbtn_name','')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30"/>
  <sheetViews>
    <sheetView topLeftCell="A4" zoomScaleSheetLayoutView="90" workbookViewId="0">
      <selection activeCell="I18" sqref="I18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999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Y48"/>
  <sheetViews>
    <sheetView view="pageBreakPreview" topLeftCell="A16" zoomScaleSheetLayoutView="100" workbookViewId="0">
      <selection activeCell="I18" sqref="I18"/>
    </sheetView>
  </sheetViews>
  <sheetFormatPr defaultRowHeight="12.75" x14ac:dyDescent="0.2"/>
  <cols>
    <col min="1" max="1" width="7.5703125" style="374" customWidth="1"/>
    <col min="2" max="2" width="13.42578125" style="374" customWidth="1"/>
    <col min="3" max="3" width="9.7109375" style="374" customWidth="1"/>
    <col min="4" max="4" width="9.140625" style="374"/>
    <col min="5" max="5" width="9.5703125" style="374" customWidth="1"/>
    <col min="6" max="6" width="7.5703125" style="374" customWidth="1"/>
    <col min="7" max="7" width="8.42578125" style="374" customWidth="1"/>
    <col min="8" max="8" width="10.5703125" style="374" customWidth="1"/>
    <col min="9" max="9" width="9.85546875" style="374" customWidth="1"/>
    <col min="10" max="11" width="9.140625" style="374"/>
    <col min="12" max="12" width="7.5703125" style="374" customWidth="1"/>
    <col min="13" max="13" width="12.28515625" style="374" customWidth="1"/>
    <col min="14" max="14" width="15.85546875" style="374" customWidth="1"/>
    <col min="15" max="15" width="12" style="374" customWidth="1"/>
    <col min="16" max="16384" width="9.140625" style="374"/>
  </cols>
  <sheetData>
    <row r="1" spans="1:25" ht="12.75" customHeight="1" x14ac:dyDescent="0.2">
      <c r="D1" s="1203"/>
      <c r="E1" s="1203"/>
      <c r="F1" s="1203"/>
      <c r="G1" s="1203"/>
      <c r="H1" s="1203"/>
      <c r="I1" s="1203"/>
      <c r="J1" s="1203"/>
      <c r="K1" s="600"/>
      <c r="M1" s="602" t="s">
        <v>84</v>
      </c>
    </row>
    <row r="2" spans="1:25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</row>
    <row r="3" spans="1:25" ht="20.25" x14ac:dyDescent="0.3">
      <c r="A3" s="1229" t="s">
        <v>921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</row>
    <row r="4" spans="1:25" ht="11.25" customHeight="1" x14ac:dyDescent="0.2">
      <c r="A4" s="933"/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</row>
    <row r="5" spans="1:25" ht="15.75" x14ac:dyDescent="0.25">
      <c r="A5" s="1231" t="s">
        <v>997</v>
      </c>
      <c r="B5" s="1231"/>
      <c r="C5" s="1231"/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</row>
    <row r="6" spans="1:25" x14ac:dyDescent="0.2">
      <c r="A6" s="933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</row>
    <row r="7" spans="1:25" x14ac:dyDescent="0.2">
      <c r="A7" s="303" t="s">
        <v>687</v>
      </c>
      <c r="B7" s="303"/>
      <c r="C7" s="322"/>
      <c r="D7" s="322"/>
      <c r="E7" s="933"/>
      <c r="F7" s="933"/>
      <c r="G7" s="933"/>
      <c r="H7" s="933"/>
      <c r="I7" s="933"/>
      <c r="J7" s="933"/>
      <c r="K7" s="933"/>
      <c r="L7" s="377" t="s">
        <v>1194</v>
      </c>
      <c r="M7" s="385"/>
      <c r="N7" s="385"/>
    </row>
    <row r="8" spans="1:25" ht="15.75" customHeight="1" x14ac:dyDescent="0.2">
      <c r="A8" s="1221" t="s">
        <v>2</v>
      </c>
      <c r="B8" s="1221" t="s">
        <v>3</v>
      </c>
      <c r="C8" s="1223" t="s">
        <v>4</v>
      </c>
      <c r="D8" s="1223"/>
      <c r="E8" s="1223"/>
      <c r="F8" s="1223"/>
      <c r="G8" s="1223"/>
      <c r="H8" s="1223" t="s">
        <v>94</v>
      </c>
      <c r="I8" s="1223"/>
      <c r="J8" s="1223"/>
      <c r="K8" s="1223"/>
      <c r="L8" s="1223"/>
      <c r="M8" s="1221" t="s">
        <v>123</v>
      </c>
      <c r="N8" s="1216" t="s">
        <v>124</v>
      </c>
    </row>
    <row r="9" spans="1:25" ht="51" x14ac:dyDescent="0.2">
      <c r="A9" s="1222"/>
      <c r="B9" s="1222"/>
      <c r="C9" s="927" t="s">
        <v>5</v>
      </c>
      <c r="D9" s="927" t="s">
        <v>6</v>
      </c>
      <c r="E9" s="927" t="s">
        <v>321</v>
      </c>
      <c r="F9" s="927" t="s">
        <v>92</v>
      </c>
      <c r="G9" s="927" t="s">
        <v>184</v>
      </c>
      <c r="H9" s="927" t="s">
        <v>5</v>
      </c>
      <c r="I9" s="927" t="s">
        <v>6</v>
      </c>
      <c r="J9" s="927" t="s">
        <v>321</v>
      </c>
      <c r="K9" s="927" t="s">
        <v>92</v>
      </c>
      <c r="L9" s="927" t="s">
        <v>183</v>
      </c>
      <c r="M9" s="1222"/>
      <c r="N9" s="1216"/>
      <c r="P9" s="601" t="s">
        <v>5</v>
      </c>
      <c r="Q9" s="601" t="s">
        <v>6</v>
      </c>
      <c r="R9" s="601" t="s">
        <v>321</v>
      </c>
      <c r="S9" s="601" t="s">
        <v>92</v>
      </c>
      <c r="T9" s="601" t="s">
        <v>184</v>
      </c>
      <c r="U9" s="601" t="s">
        <v>5</v>
      </c>
      <c r="V9" s="601" t="s">
        <v>6</v>
      </c>
      <c r="W9" s="601" t="s">
        <v>321</v>
      </c>
      <c r="X9" s="601" t="s">
        <v>92</v>
      </c>
      <c r="Y9" s="601" t="s">
        <v>184</v>
      </c>
    </row>
    <row r="10" spans="1:25" s="322" customFormat="1" x14ac:dyDescent="0.2">
      <c r="A10" s="927">
        <v>1</v>
      </c>
      <c r="B10" s="927">
        <v>2</v>
      </c>
      <c r="C10" s="927">
        <v>3</v>
      </c>
      <c r="D10" s="927">
        <v>4</v>
      </c>
      <c r="E10" s="927">
        <v>5</v>
      </c>
      <c r="F10" s="927">
        <v>6</v>
      </c>
      <c r="G10" s="927">
        <v>7</v>
      </c>
      <c r="H10" s="927">
        <v>8</v>
      </c>
      <c r="I10" s="927">
        <v>9</v>
      </c>
      <c r="J10" s="927">
        <v>10</v>
      </c>
      <c r="K10" s="927">
        <v>11</v>
      </c>
      <c r="L10" s="927">
        <v>12</v>
      </c>
      <c r="M10" s="927">
        <v>13</v>
      </c>
      <c r="N10" s="927">
        <v>14</v>
      </c>
    </row>
    <row r="11" spans="1:25" x14ac:dyDescent="0.2">
      <c r="A11" s="928">
        <v>1</v>
      </c>
      <c r="B11" s="315" t="s">
        <v>641</v>
      </c>
      <c r="C11" s="948">
        <v>0</v>
      </c>
      <c r="D11" s="948">
        <v>0</v>
      </c>
      <c r="E11" s="948">
        <v>0</v>
      </c>
      <c r="F11" s="948">
        <v>0</v>
      </c>
      <c r="G11" s="676">
        <f t="shared" ref="G11:G35" si="0">SUM(C11:F11)</f>
        <v>0</v>
      </c>
      <c r="H11" s="948">
        <v>0</v>
      </c>
      <c r="I11" s="948">
        <v>0</v>
      </c>
      <c r="J11" s="948">
        <v>0</v>
      </c>
      <c r="K11" s="948">
        <v>0</v>
      </c>
      <c r="L11" s="676">
        <f t="shared" ref="L11:L35" si="1">SUM(H11:K11)</f>
        <v>0</v>
      </c>
      <c r="M11" s="948">
        <f>G11-L11</f>
        <v>0</v>
      </c>
      <c r="N11" s="1217"/>
      <c r="O11" s="594" t="s">
        <v>641</v>
      </c>
      <c r="P11" s="374">
        <v>0</v>
      </c>
      <c r="Q11" s="374">
        <v>0</v>
      </c>
      <c r="R11" s="374">
        <v>0</v>
      </c>
      <c r="S11" s="374">
        <v>0</v>
      </c>
      <c r="T11" s="374">
        <v>0</v>
      </c>
      <c r="U11" s="374">
        <f>C11-P11</f>
        <v>0</v>
      </c>
      <c r="V11" s="374">
        <f>D11-Q11</f>
        <v>0</v>
      </c>
      <c r="W11" s="374">
        <f>E11-R11</f>
        <v>0</v>
      </c>
      <c r="X11" s="374">
        <f>F11-S11</f>
        <v>0</v>
      </c>
      <c r="Y11" s="374">
        <f t="shared" ref="Y11:Y35" si="2">SUM(U11:X11)</f>
        <v>0</v>
      </c>
    </row>
    <row r="12" spans="1:25" x14ac:dyDescent="0.2">
      <c r="A12" s="928">
        <v>2</v>
      </c>
      <c r="B12" s="315" t="s">
        <v>642</v>
      </c>
      <c r="C12" s="948">
        <v>5</v>
      </c>
      <c r="D12" s="948">
        <v>9</v>
      </c>
      <c r="E12" s="948">
        <v>0</v>
      </c>
      <c r="F12" s="948">
        <v>1</v>
      </c>
      <c r="G12" s="676">
        <f t="shared" si="0"/>
        <v>15</v>
      </c>
      <c r="H12" s="948">
        <v>5</v>
      </c>
      <c r="I12" s="948">
        <v>9</v>
      </c>
      <c r="J12" s="948">
        <v>0</v>
      </c>
      <c r="K12" s="948">
        <v>1</v>
      </c>
      <c r="L12" s="676">
        <f t="shared" si="1"/>
        <v>15</v>
      </c>
      <c r="M12" s="948">
        <f t="shared" ref="M12:M35" si="3">G12-L12</f>
        <v>0</v>
      </c>
      <c r="N12" s="1218"/>
      <c r="O12" s="594" t="s">
        <v>642</v>
      </c>
      <c r="P12" s="374">
        <v>7</v>
      </c>
      <c r="Q12" s="374">
        <v>12</v>
      </c>
      <c r="R12" s="374">
        <v>0</v>
      </c>
      <c r="S12" s="374">
        <v>2</v>
      </c>
      <c r="T12" s="374">
        <v>21</v>
      </c>
      <c r="U12" s="374">
        <f t="shared" ref="U12:X34" si="4">C12-P12</f>
        <v>-2</v>
      </c>
      <c r="V12" s="374">
        <f t="shared" si="4"/>
        <v>-3</v>
      </c>
      <c r="W12" s="374">
        <f t="shared" si="4"/>
        <v>0</v>
      </c>
      <c r="X12" s="374">
        <f t="shared" si="4"/>
        <v>-1</v>
      </c>
      <c r="Y12" s="374">
        <f t="shared" si="2"/>
        <v>-6</v>
      </c>
    </row>
    <row r="13" spans="1:25" x14ac:dyDescent="0.2">
      <c r="A13" s="928">
        <v>3</v>
      </c>
      <c r="B13" s="315" t="s">
        <v>643</v>
      </c>
      <c r="C13" s="948">
        <v>0</v>
      </c>
      <c r="D13" s="948">
        <v>24</v>
      </c>
      <c r="E13" s="948">
        <v>0</v>
      </c>
      <c r="F13" s="948">
        <v>0</v>
      </c>
      <c r="G13" s="676">
        <f t="shared" si="0"/>
        <v>24</v>
      </c>
      <c r="H13" s="948">
        <v>0</v>
      </c>
      <c r="I13" s="948">
        <v>24</v>
      </c>
      <c r="J13" s="948">
        <v>0</v>
      </c>
      <c r="K13" s="948">
        <v>0</v>
      </c>
      <c r="L13" s="676">
        <f t="shared" si="1"/>
        <v>24</v>
      </c>
      <c r="M13" s="948">
        <f t="shared" si="3"/>
        <v>0</v>
      </c>
      <c r="N13" s="1218"/>
      <c r="O13" s="616" t="s">
        <v>643</v>
      </c>
      <c r="P13" s="374">
        <v>0</v>
      </c>
      <c r="Q13" s="374">
        <v>41</v>
      </c>
      <c r="R13" s="374">
        <v>0</v>
      </c>
      <c r="S13" s="374">
        <v>0</v>
      </c>
      <c r="T13" s="374">
        <v>41</v>
      </c>
      <c r="U13" s="374">
        <f t="shared" si="4"/>
        <v>0</v>
      </c>
      <c r="V13" s="374">
        <f t="shared" si="4"/>
        <v>-17</v>
      </c>
      <c r="W13" s="374">
        <f t="shared" si="4"/>
        <v>0</v>
      </c>
      <c r="X13" s="374">
        <f t="shared" si="4"/>
        <v>0</v>
      </c>
      <c r="Y13" s="374">
        <f t="shared" si="2"/>
        <v>-17</v>
      </c>
    </row>
    <row r="14" spans="1:25" x14ac:dyDescent="0.2">
      <c r="A14" s="928">
        <v>4</v>
      </c>
      <c r="B14" s="315" t="s">
        <v>644</v>
      </c>
      <c r="C14" s="948">
        <v>0</v>
      </c>
      <c r="D14" s="948">
        <v>5</v>
      </c>
      <c r="E14" s="948">
        <v>0</v>
      </c>
      <c r="F14" s="948">
        <v>2</v>
      </c>
      <c r="G14" s="676">
        <f t="shared" si="0"/>
        <v>7</v>
      </c>
      <c r="H14" s="948">
        <v>0</v>
      </c>
      <c r="I14" s="948">
        <v>5</v>
      </c>
      <c r="J14" s="948">
        <v>0</v>
      </c>
      <c r="K14" s="948">
        <v>2</v>
      </c>
      <c r="L14" s="676">
        <f t="shared" si="1"/>
        <v>7</v>
      </c>
      <c r="M14" s="948">
        <f t="shared" si="3"/>
        <v>0</v>
      </c>
      <c r="N14" s="1218"/>
      <c r="O14" s="594" t="s">
        <v>644</v>
      </c>
      <c r="P14" s="374">
        <v>0</v>
      </c>
      <c r="Q14" s="374">
        <v>5</v>
      </c>
      <c r="R14" s="374">
        <v>0</v>
      </c>
      <c r="S14" s="374">
        <v>2</v>
      </c>
      <c r="T14" s="374">
        <v>7</v>
      </c>
      <c r="U14" s="374">
        <f t="shared" si="4"/>
        <v>0</v>
      </c>
      <c r="V14" s="374">
        <f t="shared" si="4"/>
        <v>0</v>
      </c>
      <c r="W14" s="374">
        <f t="shared" si="4"/>
        <v>0</v>
      </c>
      <c r="X14" s="374">
        <f t="shared" si="4"/>
        <v>0</v>
      </c>
      <c r="Y14" s="374">
        <f t="shared" si="2"/>
        <v>0</v>
      </c>
    </row>
    <row r="15" spans="1:25" x14ac:dyDescent="0.2">
      <c r="A15" s="932">
        <v>5</v>
      </c>
      <c r="B15" s="747" t="s">
        <v>645</v>
      </c>
      <c r="C15" s="952">
        <v>0</v>
      </c>
      <c r="D15" s="952">
        <v>0</v>
      </c>
      <c r="E15" s="952">
        <v>0</v>
      </c>
      <c r="F15" s="952">
        <v>0</v>
      </c>
      <c r="G15" s="399">
        <f t="shared" si="0"/>
        <v>0</v>
      </c>
      <c r="H15" s="952">
        <v>0</v>
      </c>
      <c r="I15" s="952">
        <v>0</v>
      </c>
      <c r="J15" s="952">
        <v>0</v>
      </c>
      <c r="K15" s="952">
        <v>0</v>
      </c>
      <c r="L15" s="399">
        <f t="shared" si="1"/>
        <v>0</v>
      </c>
      <c r="M15" s="952">
        <f t="shared" si="3"/>
        <v>0</v>
      </c>
      <c r="N15" s="1218"/>
      <c r="O15" s="619" t="s">
        <v>645</v>
      </c>
      <c r="P15" s="374">
        <v>0</v>
      </c>
      <c r="Q15" s="374">
        <v>0</v>
      </c>
      <c r="R15" s="374">
        <v>0</v>
      </c>
      <c r="S15" s="374">
        <v>0</v>
      </c>
      <c r="T15" s="374">
        <v>0</v>
      </c>
      <c r="U15" s="374">
        <f t="shared" si="4"/>
        <v>0</v>
      </c>
      <c r="V15" s="374">
        <f t="shared" si="4"/>
        <v>0</v>
      </c>
      <c r="W15" s="374">
        <f t="shared" si="4"/>
        <v>0</v>
      </c>
      <c r="X15" s="374">
        <f t="shared" si="4"/>
        <v>0</v>
      </c>
      <c r="Y15" s="374">
        <f t="shared" si="2"/>
        <v>0</v>
      </c>
    </row>
    <row r="16" spans="1:25" x14ac:dyDescent="0.2">
      <c r="A16" s="928">
        <v>6</v>
      </c>
      <c r="B16" s="315" t="s">
        <v>646</v>
      </c>
      <c r="C16" s="948">
        <v>0</v>
      </c>
      <c r="D16" s="948">
        <v>0</v>
      </c>
      <c r="E16" s="948">
        <v>0</v>
      </c>
      <c r="F16" s="948">
        <v>0</v>
      </c>
      <c r="G16" s="676">
        <f t="shared" si="0"/>
        <v>0</v>
      </c>
      <c r="H16" s="948">
        <v>0</v>
      </c>
      <c r="I16" s="948">
        <v>0</v>
      </c>
      <c r="J16" s="948">
        <v>0</v>
      </c>
      <c r="K16" s="948">
        <v>0</v>
      </c>
      <c r="L16" s="676">
        <f t="shared" si="1"/>
        <v>0</v>
      </c>
      <c r="M16" s="948">
        <f t="shared" si="3"/>
        <v>0</v>
      </c>
      <c r="N16" s="1218"/>
      <c r="O16" s="594" t="s">
        <v>646</v>
      </c>
      <c r="P16" s="374">
        <v>0</v>
      </c>
      <c r="Q16" s="374">
        <v>0</v>
      </c>
      <c r="R16" s="374">
        <v>0</v>
      </c>
      <c r="S16" s="374">
        <v>0</v>
      </c>
      <c r="T16" s="374">
        <v>0</v>
      </c>
      <c r="U16" s="374">
        <f t="shared" si="4"/>
        <v>0</v>
      </c>
      <c r="V16" s="374">
        <f t="shared" si="4"/>
        <v>0</v>
      </c>
      <c r="W16" s="374">
        <f t="shared" si="4"/>
        <v>0</v>
      </c>
      <c r="X16" s="374">
        <f t="shared" si="4"/>
        <v>0</v>
      </c>
      <c r="Y16" s="374">
        <f t="shared" si="2"/>
        <v>0</v>
      </c>
    </row>
    <row r="17" spans="1:25" x14ac:dyDescent="0.2">
      <c r="A17" s="928">
        <v>7</v>
      </c>
      <c r="B17" s="315" t="s">
        <v>647</v>
      </c>
      <c r="C17" s="948">
        <v>1</v>
      </c>
      <c r="D17" s="948">
        <v>3</v>
      </c>
      <c r="E17" s="948">
        <v>0</v>
      </c>
      <c r="F17" s="948">
        <v>2</v>
      </c>
      <c r="G17" s="676">
        <f t="shared" si="0"/>
        <v>6</v>
      </c>
      <c r="H17" s="948">
        <v>1</v>
      </c>
      <c r="I17" s="948">
        <v>3</v>
      </c>
      <c r="J17" s="948">
        <v>0</v>
      </c>
      <c r="K17" s="948">
        <v>2</v>
      </c>
      <c r="L17" s="676">
        <f t="shared" si="1"/>
        <v>6</v>
      </c>
      <c r="M17" s="948">
        <f t="shared" si="3"/>
        <v>0</v>
      </c>
      <c r="N17" s="1218"/>
      <c r="O17" s="594" t="s">
        <v>647</v>
      </c>
      <c r="P17" s="374">
        <v>0</v>
      </c>
      <c r="Q17" s="374">
        <v>0</v>
      </c>
      <c r="R17" s="374">
        <v>0</v>
      </c>
      <c r="S17" s="374">
        <v>0</v>
      </c>
      <c r="T17" s="374">
        <v>0</v>
      </c>
      <c r="U17" s="374">
        <f t="shared" si="4"/>
        <v>1</v>
      </c>
      <c r="V17" s="374">
        <f t="shared" si="4"/>
        <v>3</v>
      </c>
      <c r="W17" s="374">
        <f t="shared" si="4"/>
        <v>0</v>
      </c>
      <c r="X17" s="374">
        <f t="shared" si="4"/>
        <v>2</v>
      </c>
      <c r="Y17" s="374">
        <f t="shared" si="2"/>
        <v>6</v>
      </c>
    </row>
    <row r="18" spans="1:25" x14ac:dyDescent="0.2">
      <c r="A18" s="928">
        <v>8</v>
      </c>
      <c r="B18" s="315" t="s">
        <v>648</v>
      </c>
      <c r="C18" s="948">
        <v>0</v>
      </c>
      <c r="D18" s="948">
        <v>0</v>
      </c>
      <c r="E18" s="948">
        <v>0</v>
      </c>
      <c r="F18" s="948">
        <v>0</v>
      </c>
      <c r="G18" s="676">
        <f t="shared" si="0"/>
        <v>0</v>
      </c>
      <c r="H18" s="948">
        <v>0</v>
      </c>
      <c r="I18" s="948">
        <v>0</v>
      </c>
      <c r="J18" s="948">
        <v>0</v>
      </c>
      <c r="K18" s="948">
        <v>0</v>
      </c>
      <c r="L18" s="676">
        <f t="shared" si="1"/>
        <v>0</v>
      </c>
      <c r="M18" s="948">
        <f t="shared" si="3"/>
        <v>0</v>
      </c>
      <c r="N18" s="1218"/>
      <c r="O18" s="594" t="s">
        <v>648</v>
      </c>
      <c r="P18" s="374">
        <v>0</v>
      </c>
      <c r="Q18" s="374">
        <v>3</v>
      </c>
      <c r="R18" s="374">
        <v>0</v>
      </c>
      <c r="S18" s="374">
        <v>0</v>
      </c>
      <c r="T18" s="374">
        <v>3</v>
      </c>
      <c r="U18" s="374">
        <f t="shared" si="4"/>
        <v>0</v>
      </c>
      <c r="V18" s="374">
        <f t="shared" si="4"/>
        <v>-3</v>
      </c>
      <c r="W18" s="374">
        <f t="shared" si="4"/>
        <v>0</v>
      </c>
      <c r="X18" s="374">
        <f t="shared" si="4"/>
        <v>0</v>
      </c>
      <c r="Y18" s="374">
        <f t="shared" si="2"/>
        <v>-3</v>
      </c>
    </row>
    <row r="19" spans="1:25" x14ac:dyDescent="0.2">
      <c r="A19" s="928">
        <v>9</v>
      </c>
      <c r="B19" s="315" t="s">
        <v>649</v>
      </c>
      <c r="C19" s="948">
        <v>0</v>
      </c>
      <c r="D19" s="948">
        <v>0</v>
      </c>
      <c r="E19" s="948">
        <v>0</v>
      </c>
      <c r="F19" s="948">
        <v>0</v>
      </c>
      <c r="G19" s="676">
        <f t="shared" si="0"/>
        <v>0</v>
      </c>
      <c r="H19" s="948">
        <v>0</v>
      </c>
      <c r="I19" s="948">
        <v>0</v>
      </c>
      <c r="J19" s="948">
        <v>0</v>
      </c>
      <c r="K19" s="948">
        <v>0</v>
      </c>
      <c r="L19" s="676">
        <f t="shared" si="1"/>
        <v>0</v>
      </c>
      <c r="M19" s="948">
        <f t="shared" si="3"/>
        <v>0</v>
      </c>
      <c r="N19" s="1218"/>
      <c r="O19" s="594" t="s">
        <v>649</v>
      </c>
      <c r="P19" s="374">
        <v>0</v>
      </c>
      <c r="Q19" s="374">
        <v>0</v>
      </c>
      <c r="R19" s="374">
        <v>0</v>
      </c>
      <c r="S19" s="374">
        <v>0</v>
      </c>
      <c r="T19" s="374">
        <v>0</v>
      </c>
      <c r="U19" s="374">
        <f t="shared" si="4"/>
        <v>0</v>
      </c>
      <c r="V19" s="374">
        <f t="shared" si="4"/>
        <v>0</v>
      </c>
      <c r="W19" s="374">
        <f t="shared" si="4"/>
        <v>0</v>
      </c>
      <c r="X19" s="374">
        <f t="shared" si="4"/>
        <v>0</v>
      </c>
      <c r="Y19" s="374">
        <f t="shared" si="2"/>
        <v>0</v>
      </c>
    </row>
    <row r="20" spans="1:25" x14ac:dyDescent="0.2">
      <c r="A20" s="928">
        <v>10</v>
      </c>
      <c r="B20" s="315" t="s">
        <v>650</v>
      </c>
      <c r="C20" s="948">
        <v>0</v>
      </c>
      <c r="D20" s="948">
        <v>0</v>
      </c>
      <c r="E20" s="948">
        <v>0</v>
      </c>
      <c r="F20" s="948">
        <v>0</v>
      </c>
      <c r="G20" s="676">
        <f t="shared" si="0"/>
        <v>0</v>
      </c>
      <c r="H20" s="948">
        <v>0</v>
      </c>
      <c r="I20" s="948">
        <v>0</v>
      </c>
      <c r="J20" s="948">
        <v>0</v>
      </c>
      <c r="K20" s="948">
        <v>0</v>
      </c>
      <c r="L20" s="676">
        <f t="shared" si="1"/>
        <v>0</v>
      </c>
      <c r="M20" s="948">
        <f t="shared" si="3"/>
        <v>0</v>
      </c>
      <c r="N20" s="1218"/>
      <c r="O20" s="594" t="s">
        <v>650</v>
      </c>
      <c r="P20" s="374">
        <v>0</v>
      </c>
      <c r="Q20" s="374">
        <v>0</v>
      </c>
      <c r="R20" s="374">
        <v>0</v>
      </c>
      <c r="S20" s="374">
        <v>0</v>
      </c>
      <c r="T20" s="374">
        <v>0</v>
      </c>
      <c r="U20" s="374">
        <f t="shared" si="4"/>
        <v>0</v>
      </c>
      <c r="V20" s="374">
        <f t="shared" si="4"/>
        <v>0</v>
      </c>
      <c r="W20" s="374">
        <f t="shared" si="4"/>
        <v>0</v>
      </c>
      <c r="X20" s="374">
        <f t="shared" si="4"/>
        <v>0</v>
      </c>
      <c r="Y20" s="374">
        <f t="shared" si="2"/>
        <v>0</v>
      </c>
    </row>
    <row r="21" spans="1:25" x14ac:dyDescent="0.2">
      <c r="A21" s="928">
        <v>11</v>
      </c>
      <c r="B21" s="315" t="s">
        <v>651</v>
      </c>
      <c r="C21" s="948">
        <v>0</v>
      </c>
      <c r="D21" s="948">
        <v>1</v>
      </c>
      <c r="E21" s="948">
        <v>0</v>
      </c>
      <c r="F21" s="948">
        <v>2</v>
      </c>
      <c r="G21" s="676">
        <f t="shared" si="0"/>
        <v>3</v>
      </c>
      <c r="H21" s="948">
        <v>0</v>
      </c>
      <c r="I21" s="948">
        <v>1</v>
      </c>
      <c r="J21" s="948">
        <v>0</v>
      </c>
      <c r="K21" s="948">
        <v>2</v>
      </c>
      <c r="L21" s="676">
        <f t="shared" si="1"/>
        <v>3</v>
      </c>
      <c r="M21" s="948">
        <f t="shared" si="3"/>
        <v>0</v>
      </c>
      <c r="N21" s="1218"/>
      <c r="O21" s="594" t="s">
        <v>651</v>
      </c>
      <c r="P21" s="374">
        <v>0</v>
      </c>
      <c r="Q21" s="374">
        <v>1</v>
      </c>
      <c r="R21" s="374">
        <v>0</v>
      </c>
      <c r="S21" s="374">
        <v>0</v>
      </c>
      <c r="T21" s="374">
        <v>1</v>
      </c>
      <c r="U21" s="374">
        <f t="shared" si="4"/>
        <v>0</v>
      </c>
      <c r="V21" s="374">
        <f t="shared" si="4"/>
        <v>0</v>
      </c>
      <c r="W21" s="374">
        <f t="shared" si="4"/>
        <v>0</v>
      </c>
      <c r="X21" s="374">
        <f t="shared" si="4"/>
        <v>2</v>
      </c>
      <c r="Y21" s="374">
        <f t="shared" si="2"/>
        <v>2</v>
      </c>
    </row>
    <row r="22" spans="1:25" x14ac:dyDescent="0.2">
      <c r="A22" s="928">
        <v>12</v>
      </c>
      <c r="B22" s="315" t="s">
        <v>652</v>
      </c>
      <c r="C22" s="948">
        <v>0</v>
      </c>
      <c r="D22" s="948">
        <v>0</v>
      </c>
      <c r="E22" s="948">
        <v>0</v>
      </c>
      <c r="F22" s="948">
        <v>0</v>
      </c>
      <c r="G22" s="676">
        <f t="shared" si="0"/>
        <v>0</v>
      </c>
      <c r="H22" s="948">
        <v>0</v>
      </c>
      <c r="I22" s="948">
        <v>0</v>
      </c>
      <c r="J22" s="948">
        <v>0</v>
      </c>
      <c r="K22" s="948">
        <v>0</v>
      </c>
      <c r="L22" s="676">
        <f t="shared" si="1"/>
        <v>0</v>
      </c>
      <c r="M22" s="948">
        <f t="shared" si="3"/>
        <v>0</v>
      </c>
      <c r="N22" s="1218"/>
      <c r="O22" s="594" t="s">
        <v>652</v>
      </c>
      <c r="P22" s="374">
        <v>0</v>
      </c>
      <c r="Q22" s="374">
        <v>0</v>
      </c>
      <c r="R22" s="374">
        <v>0</v>
      </c>
      <c r="S22" s="374">
        <v>0</v>
      </c>
      <c r="T22" s="374">
        <v>0</v>
      </c>
      <c r="U22" s="374">
        <f t="shared" si="4"/>
        <v>0</v>
      </c>
      <c r="V22" s="374">
        <f t="shared" si="4"/>
        <v>0</v>
      </c>
      <c r="W22" s="374">
        <f t="shared" si="4"/>
        <v>0</v>
      </c>
      <c r="X22" s="374">
        <f t="shared" si="4"/>
        <v>0</v>
      </c>
      <c r="Y22" s="374">
        <f t="shared" si="2"/>
        <v>0</v>
      </c>
    </row>
    <row r="23" spans="1:25" x14ac:dyDescent="0.2">
      <c r="A23" s="928">
        <v>13</v>
      </c>
      <c r="B23" s="315" t="s">
        <v>653</v>
      </c>
      <c r="C23" s="948">
        <v>0</v>
      </c>
      <c r="D23" s="948">
        <v>0</v>
      </c>
      <c r="E23" s="948">
        <v>0</v>
      </c>
      <c r="F23" s="948">
        <v>0</v>
      </c>
      <c r="G23" s="676">
        <f t="shared" si="0"/>
        <v>0</v>
      </c>
      <c r="H23" s="948">
        <v>0</v>
      </c>
      <c r="I23" s="948">
        <v>0</v>
      </c>
      <c r="J23" s="948">
        <v>0</v>
      </c>
      <c r="K23" s="948">
        <v>0</v>
      </c>
      <c r="L23" s="676">
        <f t="shared" si="1"/>
        <v>0</v>
      </c>
      <c r="M23" s="948">
        <f t="shared" si="3"/>
        <v>0</v>
      </c>
      <c r="N23" s="1218"/>
      <c r="O23" s="594" t="s">
        <v>653</v>
      </c>
      <c r="P23" s="374">
        <v>0</v>
      </c>
      <c r="Q23" s="374">
        <v>0</v>
      </c>
      <c r="R23" s="374">
        <v>0</v>
      </c>
      <c r="S23" s="374">
        <v>0</v>
      </c>
      <c r="T23" s="374">
        <v>0</v>
      </c>
      <c r="U23" s="374">
        <f t="shared" si="4"/>
        <v>0</v>
      </c>
      <c r="V23" s="374">
        <f t="shared" si="4"/>
        <v>0</v>
      </c>
      <c r="W23" s="374">
        <f t="shared" si="4"/>
        <v>0</v>
      </c>
      <c r="X23" s="374">
        <f t="shared" si="4"/>
        <v>0</v>
      </c>
      <c r="Y23" s="374">
        <f t="shared" si="2"/>
        <v>0</v>
      </c>
    </row>
    <row r="24" spans="1:25" x14ac:dyDescent="0.2">
      <c r="A24" s="928">
        <v>14</v>
      </c>
      <c r="B24" s="315" t="s">
        <v>654</v>
      </c>
      <c r="C24" s="948">
        <v>1</v>
      </c>
      <c r="D24" s="948">
        <v>91</v>
      </c>
      <c r="E24" s="948">
        <v>0</v>
      </c>
      <c r="F24" s="948">
        <v>0</v>
      </c>
      <c r="G24" s="676">
        <f t="shared" si="0"/>
        <v>92</v>
      </c>
      <c r="H24" s="948">
        <v>1</v>
      </c>
      <c r="I24" s="948">
        <v>91</v>
      </c>
      <c r="J24" s="948">
        <v>0</v>
      </c>
      <c r="K24" s="948">
        <v>0</v>
      </c>
      <c r="L24" s="676">
        <f t="shared" si="1"/>
        <v>92</v>
      </c>
      <c r="M24" s="948">
        <f t="shared" si="3"/>
        <v>0</v>
      </c>
      <c r="N24" s="1218"/>
      <c r="O24" s="594" t="s">
        <v>654</v>
      </c>
      <c r="P24" s="374">
        <v>1</v>
      </c>
      <c r="Q24" s="374">
        <v>92</v>
      </c>
      <c r="R24" s="374">
        <v>0</v>
      </c>
      <c r="S24" s="374">
        <v>0</v>
      </c>
      <c r="T24" s="374">
        <v>93</v>
      </c>
      <c r="U24" s="374">
        <f t="shared" si="4"/>
        <v>0</v>
      </c>
      <c r="V24" s="374">
        <f t="shared" si="4"/>
        <v>-1</v>
      </c>
      <c r="W24" s="374">
        <f t="shared" si="4"/>
        <v>0</v>
      </c>
      <c r="X24" s="374">
        <f t="shared" si="4"/>
        <v>0</v>
      </c>
      <c r="Y24" s="374">
        <f t="shared" si="2"/>
        <v>-1</v>
      </c>
    </row>
    <row r="25" spans="1:25" x14ac:dyDescent="0.2">
      <c r="A25" s="928">
        <v>15</v>
      </c>
      <c r="B25" s="315" t="s">
        <v>655</v>
      </c>
      <c r="C25" s="948">
        <v>0</v>
      </c>
      <c r="D25" s="948">
        <v>0</v>
      </c>
      <c r="E25" s="948">
        <v>0</v>
      </c>
      <c r="F25" s="948">
        <v>0</v>
      </c>
      <c r="G25" s="676">
        <f t="shared" si="0"/>
        <v>0</v>
      </c>
      <c r="H25" s="948">
        <v>0</v>
      </c>
      <c r="I25" s="948">
        <v>0</v>
      </c>
      <c r="J25" s="948">
        <v>0</v>
      </c>
      <c r="K25" s="948">
        <v>0</v>
      </c>
      <c r="L25" s="676">
        <f t="shared" si="1"/>
        <v>0</v>
      </c>
      <c r="M25" s="948">
        <f t="shared" si="3"/>
        <v>0</v>
      </c>
      <c r="N25" s="1218"/>
      <c r="O25" s="594" t="s">
        <v>655</v>
      </c>
      <c r="P25" s="374">
        <v>0</v>
      </c>
      <c r="Q25" s="374">
        <v>0</v>
      </c>
      <c r="R25" s="374">
        <v>0</v>
      </c>
      <c r="S25" s="374">
        <v>0</v>
      </c>
      <c r="T25" s="374">
        <v>0</v>
      </c>
      <c r="U25" s="374">
        <f t="shared" si="4"/>
        <v>0</v>
      </c>
      <c r="V25" s="374">
        <f t="shared" si="4"/>
        <v>0</v>
      </c>
      <c r="W25" s="374">
        <f t="shared" si="4"/>
        <v>0</v>
      </c>
      <c r="X25" s="374">
        <f t="shared" si="4"/>
        <v>0</v>
      </c>
      <c r="Y25" s="374">
        <f t="shared" si="2"/>
        <v>0</v>
      </c>
    </row>
    <row r="26" spans="1:25" x14ac:dyDescent="0.2">
      <c r="A26" s="932">
        <v>16</v>
      </c>
      <c r="B26" s="747" t="s">
        <v>656</v>
      </c>
      <c r="C26" s="952">
        <v>0</v>
      </c>
      <c r="D26" s="952">
        <v>0</v>
      </c>
      <c r="E26" s="952">
        <v>0</v>
      </c>
      <c r="F26" s="952">
        <v>0</v>
      </c>
      <c r="G26" s="399">
        <f t="shared" si="0"/>
        <v>0</v>
      </c>
      <c r="H26" s="952">
        <v>0</v>
      </c>
      <c r="I26" s="952">
        <v>0</v>
      </c>
      <c r="J26" s="952">
        <v>0</v>
      </c>
      <c r="K26" s="952">
        <v>0</v>
      </c>
      <c r="L26" s="399">
        <f t="shared" si="1"/>
        <v>0</v>
      </c>
      <c r="M26" s="952">
        <f t="shared" si="3"/>
        <v>0</v>
      </c>
      <c r="N26" s="1218"/>
      <c r="O26" s="619" t="s">
        <v>656</v>
      </c>
      <c r="P26" s="374">
        <v>0</v>
      </c>
      <c r="Q26" s="374">
        <v>0</v>
      </c>
      <c r="R26" s="374">
        <v>0</v>
      </c>
      <c r="S26" s="374">
        <v>0</v>
      </c>
      <c r="T26" s="374">
        <v>0</v>
      </c>
      <c r="U26" s="374">
        <f t="shared" si="4"/>
        <v>0</v>
      </c>
      <c r="V26" s="374">
        <f t="shared" si="4"/>
        <v>0</v>
      </c>
      <c r="W26" s="374">
        <f t="shared" si="4"/>
        <v>0</v>
      </c>
      <c r="X26" s="374">
        <f t="shared" si="4"/>
        <v>0</v>
      </c>
      <c r="Y26" s="374">
        <f t="shared" si="2"/>
        <v>0</v>
      </c>
    </row>
    <row r="27" spans="1:25" x14ac:dyDescent="0.2">
      <c r="A27" s="928">
        <v>17</v>
      </c>
      <c r="B27" s="315" t="s">
        <v>657</v>
      </c>
      <c r="C27" s="948">
        <v>3</v>
      </c>
      <c r="D27" s="948">
        <v>0</v>
      </c>
      <c r="E27" s="948">
        <v>0</v>
      </c>
      <c r="F27" s="948">
        <v>0</v>
      </c>
      <c r="G27" s="676">
        <f t="shared" si="0"/>
        <v>3</v>
      </c>
      <c r="H27" s="948">
        <v>3</v>
      </c>
      <c r="I27" s="948">
        <v>0</v>
      </c>
      <c r="J27" s="948">
        <v>0</v>
      </c>
      <c r="K27" s="948">
        <v>0</v>
      </c>
      <c r="L27" s="676">
        <f t="shared" si="1"/>
        <v>3</v>
      </c>
      <c r="M27" s="948">
        <f t="shared" si="3"/>
        <v>0</v>
      </c>
      <c r="N27" s="1218"/>
      <c r="O27" s="594" t="s">
        <v>657</v>
      </c>
      <c r="P27" s="374">
        <v>3</v>
      </c>
      <c r="Q27" s="374">
        <v>0</v>
      </c>
      <c r="R27" s="374">
        <v>0</v>
      </c>
      <c r="S27" s="374">
        <v>0</v>
      </c>
      <c r="T27" s="374">
        <v>3</v>
      </c>
      <c r="U27" s="374">
        <f t="shared" si="4"/>
        <v>0</v>
      </c>
      <c r="V27" s="374">
        <f t="shared" si="4"/>
        <v>0</v>
      </c>
      <c r="W27" s="374">
        <f t="shared" si="4"/>
        <v>0</v>
      </c>
      <c r="X27" s="374">
        <f t="shared" si="4"/>
        <v>0</v>
      </c>
      <c r="Y27" s="374">
        <f t="shared" si="2"/>
        <v>0</v>
      </c>
    </row>
    <row r="28" spans="1:25" x14ac:dyDescent="0.2">
      <c r="A28" s="928">
        <v>18</v>
      </c>
      <c r="B28" s="315" t="s">
        <v>658</v>
      </c>
      <c r="C28" s="948">
        <v>7</v>
      </c>
      <c r="D28" s="948">
        <v>2</v>
      </c>
      <c r="E28" s="948">
        <v>0</v>
      </c>
      <c r="F28" s="948">
        <v>32</v>
      </c>
      <c r="G28" s="676">
        <f t="shared" si="0"/>
        <v>41</v>
      </c>
      <c r="H28" s="948">
        <v>7</v>
      </c>
      <c r="I28" s="948">
        <v>2</v>
      </c>
      <c r="J28" s="948">
        <v>0</v>
      </c>
      <c r="K28" s="948">
        <v>32</v>
      </c>
      <c r="L28" s="676">
        <f t="shared" si="1"/>
        <v>41</v>
      </c>
      <c r="M28" s="948">
        <f t="shared" si="3"/>
        <v>0</v>
      </c>
      <c r="N28" s="1218"/>
      <c r="O28" s="594" t="s">
        <v>658</v>
      </c>
      <c r="P28" s="374">
        <v>7</v>
      </c>
      <c r="Q28" s="374">
        <v>2</v>
      </c>
      <c r="R28" s="374">
        <v>0</v>
      </c>
      <c r="S28" s="374">
        <v>29</v>
      </c>
      <c r="T28" s="374">
        <v>38</v>
      </c>
      <c r="U28" s="374">
        <f t="shared" si="4"/>
        <v>0</v>
      </c>
      <c r="V28" s="374">
        <f t="shared" si="4"/>
        <v>0</v>
      </c>
      <c r="W28" s="374">
        <f t="shared" si="4"/>
        <v>0</v>
      </c>
      <c r="X28" s="374">
        <f t="shared" si="4"/>
        <v>3</v>
      </c>
      <c r="Y28" s="374">
        <f t="shared" si="2"/>
        <v>3</v>
      </c>
    </row>
    <row r="29" spans="1:25" x14ac:dyDescent="0.2">
      <c r="A29" s="928">
        <v>19</v>
      </c>
      <c r="B29" s="315" t="s">
        <v>659</v>
      </c>
      <c r="C29" s="948">
        <v>0</v>
      </c>
      <c r="D29" s="948">
        <v>0</v>
      </c>
      <c r="E29" s="948">
        <v>0</v>
      </c>
      <c r="F29" s="948">
        <v>24</v>
      </c>
      <c r="G29" s="676">
        <f t="shared" si="0"/>
        <v>24</v>
      </c>
      <c r="H29" s="948">
        <v>0</v>
      </c>
      <c r="I29" s="948">
        <v>0</v>
      </c>
      <c r="J29" s="948">
        <v>0</v>
      </c>
      <c r="K29" s="948">
        <v>24</v>
      </c>
      <c r="L29" s="676">
        <f t="shared" si="1"/>
        <v>24</v>
      </c>
      <c r="M29" s="948">
        <f t="shared" si="3"/>
        <v>0</v>
      </c>
      <c r="N29" s="1218"/>
      <c r="O29" s="594" t="s">
        <v>659</v>
      </c>
      <c r="P29" s="374">
        <v>0</v>
      </c>
      <c r="Q29" s="374">
        <v>0</v>
      </c>
      <c r="R29" s="374">
        <v>0</v>
      </c>
      <c r="S29" s="374">
        <v>24</v>
      </c>
      <c r="T29" s="374">
        <v>24</v>
      </c>
      <c r="U29" s="374">
        <f t="shared" si="4"/>
        <v>0</v>
      </c>
      <c r="V29" s="374">
        <f t="shared" si="4"/>
        <v>0</v>
      </c>
      <c r="W29" s="374">
        <f t="shared" si="4"/>
        <v>0</v>
      </c>
      <c r="X29" s="374">
        <f t="shared" si="4"/>
        <v>0</v>
      </c>
      <c r="Y29" s="374">
        <f t="shared" si="2"/>
        <v>0</v>
      </c>
    </row>
    <row r="30" spans="1:25" x14ac:dyDescent="0.2">
      <c r="A30" s="928">
        <v>20</v>
      </c>
      <c r="B30" s="315" t="s">
        <v>660</v>
      </c>
      <c r="C30" s="948">
        <v>7</v>
      </c>
      <c r="D30" s="948">
        <v>0</v>
      </c>
      <c r="E30" s="948">
        <v>0</v>
      </c>
      <c r="F30" s="948">
        <v>0</v>
      </c>
      <c r="G30" s="676">
        <f t="shared" si="0"/>
        <v>7</v>
      </c>
      <c r="H30" s="948">
        <v>7</v>
      </c>
      <c r="I30" s="948">
        <v>0</v>
      </c>
      <c r="J30" s="948">
        <v>0</v>
      </c>
      <c r="K30" s="948">
        <v>0</v>
      </c>
      <c r="L30" s="676">
        <f t="shared" si="1"/>
        <v>7</v>
      </c>
      <c r="M30" s="948">
        <f t="shared" si="3"/>
        <v>0</v>
      </c>
      <c r="N30" s="1218"/>
      <c r="O30" s="594" t="s">
        <v>660</v>
      </c>
      <c r="P30" s="374">
        <v>2</v>
      </c>
      <c r="Q30" s="374">
        <v>0</v>
      </c>
      <c r="R30" s="374">
        <v>0</v>
      </c>
      <c r="S30" s="374">
        <v>0</v>
      </c>
      <c r="T30" s="374">
        <v>2</v>
      </c>
      <c r="U30" s="374">
        <f t="shared" si="4"/>
        <v>5</v>
      </c>
      <c r="V30" s="374">
        <f t="shared" si="4"/>
        <v>0</v>
      </c>
      <c r="W30" s="374">
        <f t="shared" si="4"/>
        <v>0</v>
      </c>
      <c r="X30" s="374">
        <f t="shared" si="4"/>
        <v>0</v>
      </c>
      <c r="Y30" s="374">
        <f t="shared" si="2"/>
        <v>5</v>
      </c>
    </row>
    <row r="31" spans="1:25" x14ac:dyDescent="0.2">
      <c r="A31" s="928">
        <v>21</v>
      </c>
      <c r="B31" s="315" t="s">
        <v>661</v>
      </c>
      <c r="C31" s="948">
        <v>0</v>
      </c>
      <c r="D31" s="948">
        <v>1</v>
      </c>
      <c r="E31" s="948">
        <v>0</v>
      </c>
      <c r="F31" s="948">
        <v>0</v>
      </c>
      <c r="G31" s="676">
        <f t="shared" si="0"/>
        <v>1</v>
      </c>
      <c r="H31" s="948">
        <v>0</v>
      </c>
      <c r="I31" s="948">
        <v>1</v>
      </c>
      <c r="J31" s="948">
        <v>0</v>
      </c>
      <c r="K31" s="948">
        <v>0</v>
      </c>
      <c r="L31" s="676">
        <f t="shared" si="1"/>
        <v>1</v>
      </c>
      <c r="M31" s="948">
        <f t="shared" si="3"/>
        <v>0</v>
      </c>
      <c r="N31" s="1218"/>
      <c r="O31" s="594" t="s">
        <v>661</v>
      </c>
      <c r="P31" s="374">
        <v>0</v>
      </c>
      <c r="Q31" s="374">
        <v>1</v>
      </c>
      <c r="R31" s="374">
        <v>0</v>
      </c>
      <c r="S31" s="374">
        <v>0</v>
      </c>
      <c r="T31" s="374">
        <v>1</v>
      </c>
      <c r="U31" s="374">
        <f t="shared" si="4"/>
        <v>0</v>
      </c>
      <c r="V31" s="374">
        <f t="shared" si="4"/>
        <v>0</v>
      </c>
      <c r="W31" s="374">
        <f t="shared" si="4"/>
        <v>0</v>
      </c>
      <c r="X31" s="374">
        <f t="shared" si="4"/>
        <v>0</v>
      </c>
      <c r="Y31" s="374">
        <f t="shared" si="2"/>
        <v>0</v>
      </c>
    </row>
    <row r="32" spans="1:25" x14ac:dyDescent="0.2">
      <c r="A32" s="928">
        <v>22</v>
      </c>
      <c r="B32" s="315" t="s">
        <v>662</v>
      </c>
      <c r="C32" s="948">
        <v>0</v>
      </c>
      <c r="D32" s="948">
        <v>2</v>
      </c>
      <c r="E32" s="948">
        <v>0</v>
      </c>
      <c r="F32" s="948">
        <v>0</v>
      </c>
      <c r="G32" s="676">
        <f t="shared" si="0"/>
        <v>2</v>
      </c>
      <c r="H32" s="948">
        <v>0</v>
      </c>
      <c r="I32" s="948">
        <v>2</v>
      </c>
      <c r="J32" s="948">
        <v>0</v>
      </c>
      <c r="K32" s="948">
        <v>0</v>
      </c>
      <c r="L32" s="676">
        <f t="shared" si="1"/>
        <v>2</v>
      </c>
      <c r="M32" s="948">
        <f t="shared" si="3"/>
        <v>0</v>
      </c>
      <c r="N32" s="1218"/>
      <c r="O32" s="594" t="s">
        <v>662</v>
      </c>
      <c r="P32" s="374">
        <v>0</v>
      </c>
      <c r="Q32" s="374">
        <v>2</v>
      </c>
      <c r="R32" s="374">
        <v>0</v>
      </c>
      <c r="S32" s="374">
        <v>0</v>
      </c>
      <c r="T32" s="374">
        <v>2</v>
      </c>
      <c r="U32" s="374">
        <f t="shared" si="4"/>
        <v>0</v>
      </c>
      <c r="V32" s="374">
        <f t="shared" si="4"/>
        <v>0</v>
      </c>
      <c r="W32" s="374">
        <f t="shared" si="4"/>
        <v>0</v>
      </c>
      <c r="X32" s="374">
        <f t="shared" si="4"/>
        <v>0</v>
      </c>
      <c r="Y32" s="374">
        <f t="shared" si="2"/>
        <v>0</v>
      </c>
    </row>
    <row r="33" spans="1:25" x14ac:dyDescent="0.2">
      <c r="A33" s="928">
        <v>23</v>
      </c>
      <c r="B33" s="315" t="s">
        <v>663</v>
      </c>
      <c r="C33" s="948">
        <v>0</v>
      </c>
      <c r="D33" s="948">
        <v>11</v>
      </c>
      <c r="E33" s="948">
        <v>0</v>
      </c>
      <c r="F33" s="948">
        <v>0</v>
      </c>
      <c r="G33" s="676">
        <f t="shared" si="0"/>
        <v>11</v>
      </c>
      <c r="H33" s="948">
        <v>0</v>
      </c>
      <c r="I33" s="948">
        <v>11</v>
      </c>
      <c r="J33" s="948">
        <v>0</v>
      </c>
      <c r="K33" s="948">
        <v>0</v>
      </c>
      <c r="L33" s="676">
        <f t="shared" si="1"/>
        <v>11</v>
      </c>
      <c r="M33" s="948">
        <f t="shared" si="3"/>
        <v>0</v>
      </c>
      <c r="N33" s="1218"/>
      <c r="O33" s="616" t="s">
        <v>663</v>
      </c>
      <c r="P33" s="374">
        <v>0</v>
      </c>
      <c r="Q33" s="374">
        <v>0</v>
      </c>
      <c r="R33" s="374">
        <v>0</v>
      </c>
      <c r="S33" s="374">
        <v>0</v>
      </c>
      <c r="T33" s="374">
        <v>0</v>
      </c>
      <c r="U33" s="374">
        <f t="shared" si="4"/>
        <v>0</v>
      </c>
      <c r="V33" s="374">
        <f t="shared" si="4"/>
        <v>11</v>
      </c>
      <c r="W33" s="374">
        <f t="shared" si="4"/>
        <v>0</v>
      </c>
      <c r="X33" s="374">
        <f t="shared" si="4"/>
        <v>0</v>
      </c>
      <c r="Y33" s="374">
        <f t="shared" si="2"/>
        <v>11</v>
      </c>
    </row>
    <row r="34" spans="1:25" x14ac:dyDescent="0.2">
      <c r="A34" s="318">
        <v>24</v>
      </c>
      <c r="B34" s="315" t="s">
        <v>664</v>
      </c>
      <c r="C34" s="948">
        <v>0</v>
      </c>
      <c r="D34" s="948">
        <v>0</v>
      </c>
      <c r="E34" s="948">
        <v>0</v>
      </c>
      <c r="F34" s="948">
        <v>0</v>
      </c>
      <c r="G34" s="676">
        <f t="shared" si="0"/>
        <v>0</v>
      </c>
      <c r="H34" s="948">
        <v>0</v>
      </c>
      <c r="I34" s="948">
        <v>0</v>
      </c>
      <c r="J34" s="948">
        <v>0</v>
      </c>
      <c r="K34" s="948">
        <v>0</v>
      </c>
      <c r="L34" s="676">
        <f t="shared" si="1"/>
        <v>0</v>
      </c>
      <c r="M34" s="948">
        <f t="shared" si="3"/>
        <v>0</v>
      </c>
      <c r="N34" s="1218"/>
      <c r="O34" s="594" t="s">
        <v>664</v>
      </c>
      <c r="P34" s="374">
        <v>0</v>
      </c>
      <c r="Q34" s="374">
        <v>0</v>
      </c>
      <c r="R34" s="374">
        <v>0</v>
      </c>
      <c r="S34" s="374">
        <v>0</v>
      </c>
      <c r="T34" s="374">
        <v>0</v>
      </c>
      <c r="U34" s="374">
        <f t="shared" si="4"/>
        <v>0</v>
      </c>
      <c r="V34" s="374">
        <f t="shared" si="4"/>
        <v>0</v>
      </c>
      <c r="W34" s="374">
        <f t="shared" si="4"/>
        <v>0</v>
      </c>
      <c r="X34" s="374">
        <f t="shared" si="4"/>
        <v>0</v>
      </c>
      <c r="Y34" s="374">
        <f t="shared" si="2"/>
        <v>0</v>
      </c>
    </row>
    <row r="35" spans="1:25" x14ac:dyDescent="0.2">
      <c r="A35" s="1211" t="s">
        <v>16</v>
      </c>
      <c r="B35" s="1212"/>
      <c r="C35" s="676">
        <f>SUM(C11:C34)</f>
        <v>24</v>
      </c>
      <c r="D35" s="676">
        <f>SUM(D11:D34)</f>
        <v>149</v>
      </c>
      <c r="E35" s="676">
        <f>SUM(E11:E34)</f>
        <v>0</v>
      </c>
      <c r="F35" s="676">
        <f>SUM(F11:F34)</f>
        <v>63</v>
      </c>
      <c r="G35" s="676">
        <f t="shared" si="0"/>
        <v>236</v>
      </c>
      <c r="H35" s="676">
        <f>SUM(H11:H34)</f>
        <v>24</v>
      </c>
      <c r="I35" s="676">
        <f>SUM(I11:I34)</f>
        <v>149</v>
      </c>
      <c r="J35" s="676">
        <f>SUM(J11:J34)</f>
        <v>0</v>
      </c>
      <c r="K35" s="676">
        <f>SUM(K11:K34)</f>
        <v>63</v>
      </c>
      <c r="L35" s="676">
        <f t="shared" si="1"/>
        <v>236</v>
      </c>
      <c r="M35" s="948">
        <f t="shared" si="3"/>
        <v>0</v>
      </c>
      <c r="N35" s="1219"/>
      <c r="P35" s="374">
        <f t="shared" ref="P35:X35" si="5">SUM(P11:P34)</f>
        <v>20</v>
      </c>
      <c r="Q35" s="374">
        <f t="shared" si="5"/>
        <v>159</v>
      </c>
      <c r="R35" s="374">
        <f t="shared" si="5"/>
        <v>0</v>
      </c>
      <c r="S35" s="374">
        <f t="shared" si="5"/>
        <v>57</v>
      </c>
      <c r="T35" s="374">
        <f t="shared" si="5"/>
        <v>236</v>
      </c>
      <c r="U35" s="374">
        <f t="shared" si="5"/>
        <v>4</v>
      </c>
      <c r="V35" s="374">
        <f t="shared" si="5"/>
        <v>-10</v>
      </c>
      <c r="W35" s="374">
        <f t="shared" si="5"/>
        <v>0</v>
      </c>
      <c r="X35" s="374">
        <f t="shared" si="5"/>
        <v>6</v>
      </c>
      <c r="Y35" s="374">
        <f t="shared" si="2"/>
        <v>0</v>
      </c>
    </row>
    <row r="36" spans="1:25" x14ac:dyDescent="0.2">
      <c r="A36" s="388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</row>
    <row r="37" spans="1:25" x14ac:dyDescent="0.2">
      <c r="A37" s="953" t="s">
        <v>8</v>
      </c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</row>
    <row r="38" spans="1:25" x14ac:dyDescent="0.2">
      <c r="A38" s="933" t="s">
        <v>9</v>
      </c>
      <c r="B38" s="933"/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933"/>
    </row>
    <row r="39" spans="1:25" x14ac:dyDescent="0.2">
      <c r="A39" s="933" t="s">
        <v>10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388" t="s">
        <v>11</v>
      </c>
      <c r="M39" s="388"/>
      <c r="N39" s="388" t="s">
        <v>11</v>
      </c>
    </row>
    <row r="40" spans="1:25" x14ac:dyDescent="0.2">
      <c r="A40" s="933" t="s">
        <v>389</v>
      </c>
      <c r="B40" s="933"/>
      <c r="C40" s="933"/>
      <c r="D40" s="933"/>
      <c r="E40" s="933"/>
      <c r="F40" s="933"/>
      <c r="G40" s="933"/>
      <c r="H40" s="933"/>
      <c r="I40" s="933"/>
      <c r="J40" s="388"/>
      <c r="K40" s="388"/>
      <c r="L40" s="388"/>
      <c r="M40" s="933"/>
      <c r="N40" s="933"/>
    </row>
    <row r="41" spans="1:25" x14ac:dyDescent="0.2">
      <c r="C41" s="605" t="s">
        <v>390</v>
      </c>
      <c r="E41" s="389"/>
      <c r="F41" s="389"/>
      <c r="G41" s="389"/>
      <c r="H41" s="389"/>
      <c r="I41" s="389"/>
      <c r="J41" s="389"/>
      <c r="K41" s="389"/>
      <c r="L41" s="389"/>
      <c r="M41" s="389"/>
    </row>
    <row r="42" spans="1:25" x14ac:dyDescent="0.2">
      <c r="E42" s="389"/>
      <c r="F42" s="389"/>
      <c r="G42" s="389"/>
      <c r="H42" s="389"/>
      <c r="I42" s="389"/>
      <c r="J42" s="389"/>
      <c r="K42" s="389"/>
      <c r="L42" s="389"/>
      <c r="M42" s="389"/>
      <c r="N42" s="389"/>
    </row>
    <row r="43" spans="1:25" x14ac:dyDescent="0.2">
      <c r="E43" s="389"/>
      <c r="F43" s="389"/>
      <c r="G43" s="389"/>
      <c r="H43" s="389"/>
      <c r="I43" s="389"/>
      <c r="J43" s="389"/>
      <c r="K43" s="389"/>
      <c r="L43" s="389"/>
      <c r="M43" s="389"/>
      <c r="N43" s="389"/>
    </row>
    <row r="44" spans="1:25" ht="15.75" customHeight="1" x14ac:dyDescent="0.25">
      <c r="A44" s="9" t="s">
        <v>1191</v>
      </c>
      <c r="B44" s="391"/>
      <c r="C44" s="391"/>
      <c r="D44" s="391"/>
      <c r="E44" s="1203" t="s">
        <v>804</v>
      </c>
      <c r="F44" s="1203"/>
      <c r="G44" s="1203"/>
      <c r="H44" s="1203"/>
      <c r="J44" s="1203" t="s">
        <v>803</v>
      </c>
      <c r="K44" s="1203"/>
      <c r="L44" s="1203"/>
      <c r="M44" s="1203"/>
      <c r="N44" s="1203"/>
    </row>
    <row r="45" spans="1:25" ht="15.75" customHeight="1" x14ac:dyDescent="0.2">
      <c r="A45" s="392"/>
      <c r="B45" s="392"/>
      <c r="C45" s="392"/>
      <c r="D45" s="392"/>
      <c r="E45" s="1213" t="s">
        <v>802</v>
      </c>
      <c r="F45" s="1213"/>
      <c r="G45" s="1213"/>
      <c r="H45" s="1213"/>
      <c r="I45" s="392"/>
      <c r="J45" s="1214" t="s">
        <v>802</v>
      </c>
      <c r="K45" s="1214"/>
      <c r="L45" s="1214"/>
      <c r="M45" s="1214"/>
      <c r="N45" s="1214"/>
    </row>
    <row r="46" spans="1:25" ht="15.75" customHeight="1" x14ac:dyDescent="0.25">
      <c r="A46" s="392" t="s">
        <v>755</v>
      </c>
      <c r="B46" s="392"/>
      <c r="C46" s="392"/>
      <c r="D46" s="392"/>
      <c r="E46" s="1213" t="s">
        <v>805</v>
      </c>
      <c r="F46" s="1213"/>
      <c r="G46" s="1213"/>
      <c r="H46" s="1213"/>
      <c r="I46" s="392"/>
      <c r="J46" s="391"/>
      <c r="K46" s="391"/>
      <c r="L46" s="391"/>
      <c r="M46" s="391"/>
      <c r="N46" s="391"/>
    </row>
    <row r="47" spans="1:25" ht="15.75" x14ac:dyDescent="0.25">
      <c r="J47" s="391"/>
      <c r="K47" s="391"/>
      <c r="L47" s="391"/>
      <c r="M47" s="391"/>
      <c r="N47" s="391"/>
    </row>
    <row r="48" spans="1:25" x14ac:dyDescent="0.2">
      <c r="A48" s="1215"/>
      <c r="B48" s="1215"/>
      <c r="C48" s="1215"/>
      <c r="D48" s="1215"/>
      <c r="E48" s="1215"/>
      <c r="F48" s="1215"/>
      <c r="G48" s="1215"/>
      <c r="H48" s="1215"/>
      <c r="I48" s="1215"/>
      <c r="J48" s="1215"/>
      <c r="K48" s="1215"/>
      <c r="L48" s="1215"/>
      <c r="M48" s="1215"/>
      <c r="N48" s="1215"/>
    </row>
  </sheetData>
  <mergeCells count="18">
    <mergeCell ref="D1:J1"/>
    <mergeCell ref="A2:N2"/>
    <mergeCell ref="A3:N3"/>
    <mergeCell ref="A5:N5"/>
    <mergeCell ref="A8:A9"/>
    <mergeCell ref="B8:B9"/>
    <mergeCell ref="C8:G8"/>
    <mergeCell ref="H8:L8"/>
    <mergeCell ref="M8:M9"/>
    <mergeCell ref="N8:N9"/>
    <mergeCell ref="E46:H46"/>
    <mergeCell ref="A48:N48"/>
    <mergeCell ref="N11:N35"/>
    <mergeCell ref="A35:B35"/>
    <mergeCell ref="E44:H44"/>
    <mergeCell ref="J44:N44"/>
    <mergeCell ref="E45:H45"/>
    <mergeCell ref="J45:N4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Y48"/>
  <sheetViews>
    <sheetView view="pageBreakPreview" topLeftCell="A22" zoomScaleSheetLayoutView="100" workbookViewId="0">
      <selection activeCell="L35" sqref="L35"/>
    </sheetView>
  </sheetViews>
  <sheetFormatPr defaultRowHeight="12.75" x14ac:dyDescent="0.2"/>
  <cols>
    <col min="1" max="1" width="6" style="374" customWidth="1"/>
    <col min="2" max="2" width="13.85546875" style="374" customWidth="1"/>
    <col min="3" max="3" width="11.28515625" style="374" customWidth="1"/>
    <col min="4" max="4" width="9.140625" style="374"/>
    <col min="5" max="5" width="9.5703125" style="374" customWidth="1"/>
    <col min="6" max="6" width="9.85546875" style="374" customWidth="1"/>
    <col min="7" max="7" width="8.85546875" style="374" customWidth="1"/>
    <col min="8" max="8" width="10.5703125" style="374" customWidth="1"/>
    <col min="9" max="9" width="9.85546875" style="374" customWidth="1"/>
    <col min="10" max="10" width="9.140625" style="374"/>
    <col min="11" max="11" width="11.85546875" style="374" customWidth="1"/>
    <col min="12" max="12" width="9.42578125" style="374" customWidth="1"/>
    <col min="13" max="13" width="12" style="374" customWidth="1"/>
    <col min="14" max="14" width="14.140625" style="374" customWidth="1"/>
    <col min="15" max="15" width="15.140625" style="374" customWidth="1"/>
    <col min="16" max="16384" width="9.140625" style="374"/>
  </cols>
  <sheetData>
    <row r="1" spans="1:25" ht="12.75" customHeight="1" x14ac:dyDescent="0.2">
      <c r="D1" s="1203"/>
      <c r="E1" s="1203"/>
      <c r="F1" s="1203"/>
      <c r="G1" s="1203"/>
      <c r="H1" s="1203"/>
      <c r="I1" s="1203"/>
      <c r="J1" s="1203"/>
      <c r="M1" s="602" t="s">
        <v>224</v>
      </c>
    </row>
    <row r="2" spans="1:25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</row>
    <row r="3" spans="1:25" ht="20.25" x14ac:dyDescent="0.3">
      <c r="A3" s="1229" t="s">
        <v>921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</row>
    <row r="4" spans="1:25" ht="11.25" customHeight="1" x14ac:dyDescent="0.2"/>
    <row r="5" spans="1:25" ht="15.75" x14ac:dyDescent="0.25">
      <c r="A5" s="1231" t="s">
        <v>998</v>
      </c>
      <c r="B5" s="1231"/>
      <c r="C5" s="1231"/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</row>
    <row r="7" spans="1:25" x14ac:dyDescent="0.2">
      <c r="A7" s="303" t="s">
        <v>687</v>
      </c>
      <c r="B7" s="303"/>
      <c r="C7" s="322"/>
      <c r="D7" s="322"/>
      <c r="L7" s="377" t="s">
        <v>1194</v>
      </c>
      <c r="M7" s="385"/>
      <c r="N7" s="385"/>
    </row>
    <row r="8" spans="1:25" ht="15.75" customHeight="1" x14ac:dyDescent="0.2">
      <c r="A8" s="1221" t="s">
        <v>2</v>
      </c>
      <c r="B8" s="1221" t="s">
        <v>3</v>
      </c>
      <c r="C8" s="1223" t="s">
        <v>4</v>
      </c>
      <c r="D8" s="1223"/>
      <c r="E8" s="1223"/>
      <c r="F8" s="1224"/>
      <c r="G8" s="1224"/>
      <c r="H8" s="1223" t="s">
        <v>94</v>
      </c>
      <c r="I8" s="1223"/>
      <c r="J8" s="1223"/>
      <c r="K8" s="1223"/>
      <c r="L8" s="1223"/>
      <c r="M8" s="1221" t="s">
        <v>123</v>
      </c>
      <c r="N8" s="1216" t="s">
        <v>124</v>
      </c>
    </row>
    <row r="9" spans="1:25" ht="51" x14ac:dyDescent="0.2">
      <c r="A9" s="1222"/>
      <c r="B9" s="1222"/>
      <c r="C9" s="927" t="s">
        <v>5</v>
      </c>
      <c r="D9" s="927" t="s">
        <v>6</v>
      </c>
      <c r="E9" s="927" t="s">
        <v>321</v>
      </c>
      <c r="F9" s="927" t="s">
        <v>92</v>
      </c>
      <c r="G9" s="927" t="s">
        <v>107</v>
      </c>
      <c r="H9" s="927" t="s">
        <v>5</v>
      </c>
      <c r="I9" s="927" t="s">
        <v>6</v>
      </c>
      <c r="J9" s="927" t="s">
        <v>321</v>
      </c>
      <c r="K9" s="929" t="s">
        <v>92</v>
      </c>
      <c r="L9" s="929" t="s">
        <v>108</v>
      </c>
      <c r="M9" s="1222"/>
      <c r="N9" s="1216"/>
      <c r="P9" s="601" t="s">
        <v>5</v>
      </c>
      <c r="Q9" s="601" t="s">
        <v>6</v>
      </c>
      <c r="R9" s="601" t="s">
        <v>321</v>
      </c>
      <c r="S9" s="601" t="s">
        <v>92</v>
      </c>
      <c r="T9" s="601" t="s">
        <v>107</v>
      </c>
      <c r="U9" s="601" t="s">
        <v>5</v>
      </c>
      <c r="V9" s="601" t="s">
        <v>6</v>
      </c>
      <c r="W9" s="601" t="s">
        <v>321</v>
      </c>
      <c r="X9" s="601" t="s">
        <v>92</v>
      </c>
      <c r="Y9" s="601" t="s">
        <v>107</v>
      </c>
    </row>
    <row r="10" spans="1:25" s="322" customFormat="1" x14ac:dyDescent="0.2">
      <c r="A10" s="927">
        <v>1</v>
      </c>
      <c r="B10" s="927">
        <v>2</v>
      </c>
      <c r="C10" s="927">
        <v>3</v>
      </c>
      <c r="D10" s="927">
        <v>4</v>
      </c>
      <c r="E10" s="927">
        <v>5</v>
      </c>
      <c r="F10" s="927">
        <v>6</v>
      </c>
      <c r="G10" s="927">
        <v>7</v>
      </c>
      <c r="H10" s="927">
        <v>8</v>
      </c>
      <c r="I10" s="927">
        <v>9</v>
      </c>
      <c r="J10" s="927">
        <v>10</v>
      </c>
      <c r="K10" s="928">
        <v>11</v>
      </c>
      <c r="L10" s="393">
        <v>12</v>
      </c>
      <c r="M10" s="393">
        <v>13</v>
      </c>
      <c r="N10" s="928">
        <v>14</v>
      </c>
    </row>
    <row r="11" spans="1:25" x14ac:dyDescent="0.2">
      <c r="A11" s="928">
        <v>1</v>
      </c>
      <c r="B11" s="315" t="s">
        <v>641</v>
      </c>
      <c r="C11" s="948">
        <v>0</v>
      </c>
      <c r="D11" s="948">
        <v>290</v>
      </c>
      <c r="E11" s="948">
        <v>0</v>
      </c>
      <c r="F11" s="948">
        <v>9</v>
      </c>
      <c r="G11" s="676">
        <f t="shared" ref="G11:G35" si="0">SUM(C11:F11)</f>
        <v>299</v>
      </c>
      <c r="H11" s="948">
        <v>0</v>
      </c>
      <c r="I11" s="948">
        <v>290</v>
      </c>
      <c r="J11" s="948">
        <v>0</v>
      </c>
      <c r="K11" s="948">
        <v>9</v>
      </c>
      <c r="L11" s="676">
        <f t="shared" ref="L11:L35" si="1">SUM(H11:K11)</f>
        <v>299</v>
      </c>
      <c r="M11" s="948">
        <f>G11-L11</f>
        <v>0</v>
      </c>
      <c r="N11" s="1217"/>
      <c r="O11" s="594" t="s">
        <v>641</v>
      </c>
      <c r="P11" s="374">
        <v>0</v>
      </c>
      <c r="Q11" s="374">
        <v>290</v>
      </c>
      <c r="R11" s="374">
        <v>0</v>
      </c>
      <c r="S11" s="374">
        <v>9</v>
      </c>
      <c r="T11" s="374">
        <f t="shared" ref="T11:T35" si="2">SUM(P11:S11)</f>
        <v>299</v>
      </c>
      <c r="U11" s="374">
        <f>C11-P11</f>
        <v>0</v>
      </c>
      <c r="V11" s="374">
        <f>D11-Q11</f>
        <v>0</v>
      </c>
      <c r="W11" s="374">
        <f>E11-R11</f>
        <v>0</v>
      </c>
      <c r="X11" s="374">
        <f>F11-S11</f>
        <v>0</v>
      </c>
      <c r="Y11" s="374">
        <f t="shared" ref="Y11:Y35" si="3">SUM(U11:X11)</f>
        <v>0</v>
      </c>
    </row>
    <row r="12" spans="1:25" x14ac:dyDescent="0.2">
      <c r="A12" s="928">
        <v>2</v>
      </c>
      <c r="B12" s="315" t="s">
        <v>642</v>
      </c>
      <c r="C12" s="948">
        <v>9</v>
      </c>
      <c r="D12" s="948">
        <v>870</v>
      </c>
      <c r="E12" s="948">
        <v>0</v>
      </c>
      <c r="F12" s="948">
        <v>18</v>
      </c>
      <c r="G12" s="676">
        <f t="shared" si="0"/>
        <v>897</v>
      </c>
      <c r="H12" s="948">
        <v>9</v>
      </c>
      <c r="I12" s="948">
        <v>870</v>
      </c>
      <c r="J12" s="948">
        <v>0</v>
      </c>
      <c r="K12" s="948">
        <v>18</v>
      </c>
      <c r="L12" s="676">
        <f t="shared" si="1"/>
        <v>897</v>
      </c>
      <c r="M12" s="948">
        <f t="shared" ref="M12:M35" si="4">G12-L12</f>
        <v>0</v>
      </c>
      <c r="N12" s="1218"/>
      <c r="O12" s="594" t="s">
        <v>642</v>
      </c>
      <c r="P12" s="374">
        <v>4</v>
      </c>
      <c r="Q12" s="374">
        <v>880</v>
      </c>
      <c r="R12" s="374">
        <v>0</v>
      </c>
      <c r="S12" s="374">
        <v>16</v>
      </c>
      <c r="T12" s="374">
        <f t="shared" si="2"/>
        <v>900</v>
      </c>
      <c r="U12" s="374">
        <f t="shared" ref="U12:X34" si="5">C12-P12</f>
        <v>5</v>
      </c>
      <c r="V12" s="374">
        <f t="shared" si="5"/>
        <v>-10</v>
      </c>
      <c r="W12" s="374">
        <f t="shared" si="5"/>
        <v>0</v>
      </c>
      <c r="X12" s="374">
        <f t="shared" si="5"/>
        <v>2</v>
      </c>
      <c r="Y12" s="374">
        <f t="shared" si="3"/>
        <v>-3</v>
      </c>
    </row>
    <row r="13" spans="1:25" x14ac:dyDescent="0.2">
      <c r="A13" s="928">
        <v>3</v>
      </c>
      <c r="B13" s="315" t="s">
        <v>643</v>
      </c>
      <c r="C13" s="948">
        <v>0</v>
      </c>
      <c r="D13" s="948">
        <v>709</v>
      </c>
      <c r="E13" s="948">
        <v>0</v>
      </c>
      <c r="F13" s="948">
        <v>41</v>
      </c>
      <c r="G13" s="676">
        <f t="shared" si="0"/>
        <v>750</v>
      </c>
      <c r="H13" s="948">
        <v>0</v>
      </c>
      <c r="I13" s="948">
        <v>709</v>
      </c>
      <c r="J13" s="948">
        <v>0</v>
      </c>
      <c r="K13" s="948">
        <v>41</v>
      </c>
      <c r="L13" s="676">
        <f t="shared" si="1"/>
        <v>750</v>
      </c>
      <c r="M13" s="948">
        <f t="shared" si="4"/>
        <v>0</v>
      </c>
      <c r="N13" s="1218"/>
      <c r="O13" s="594" t="s">
        <v>643</v>
      </c>
      <c r="P13" s="374">
        <v>1</v>
      </c>
      <c r="Q13" s="374">
        <v>688</v>
      </c>
      <c r="R13" s="374">
        <v>0</v>
      </c>
      <c r="S13" s="374">
        <v>41</v>
      </c>
      <c r="T13" s="374">
        <f t="shared" si="2"/>
        <v>730</v>
      </c>
      <c r="U13" s="374">
        <f t="shared" si="5"/>
        <v>-1</v>
      </c>
      <c r="V13" s="374">
        <f t="shared" si="5"/>
        <v>21</v>
      </c>
      <c r="W13" s="374">
        <f t="shared" si="5"/>
        <v>0</v>
      </c>
      <c r="X13" s="374">
        <f t="shared" si="5"/>
        <v>0</v>
      </c>
      <c r="Y13" s="374">
        <f t="shared" si="3"/>
        <v>20</v>
      </c>
    </row>
    <row r="14" spans="1:25" x14ac:dyDescent="0.2">
      <c r="A14" s="928">
        <v>4</v>
      </c>
      <c r="B14" s="315" t="s">
        <v>644</v>
      </c>
      <c r="C14" s="948">
        <v>0</v>
      </c>
      <c r="D14" s="948">
        <v>819</v>
      </c>
      <c r="E14" s="948">
        <v>0</v>
      </c>
      <c r="F14" s="948">
        <v>27</v>
      </c>
      <c r="G14" s="676">
        <f t="shared" si="0"/>
        <v>846</v>
      </c>
      <c r="H14" s="948">
        <v>0</v>
      </c>
      <c r="I14" s="948">
        <v>819</v>
      </c>
      <c r="J14" s="948">
        <v>0</v>
      </c>
      <c r="K14" s="948">
        <v>27</v>
      </c>
      <c r="L14" s="676">
        <f t="shared" si="1"/>
        <v>846</v>
      </c>
      <c r="M14" s="948">
        <f t="shared" si="4"/>
        <v>0</v>
      </c>
      <c r="N14" s="1218"/>
      <c r="O14" s="594" t="s">
        <v>644</v>
      </c>
      <c r="P14" s="374">
        <v>0</v>
      </c>
      <c r="Q14" s="374">
        <v>814</v>
      </c>
      <c r="R14" s="374">
        <v>0</v>
      </c>
      <c r="S14" s="374">
        <v>25</v>
      </c>
      <c r="T14" s="374">
        <f t="shared" si="2"/>
        <v>839</v>
      </c>
      <c r="U14" s="374">
        <f t="shared" si="5"/>
        <v>0</v>
      </c>
      <c r="V14" s="374">
        <f t="shared" si="5"/>
        <v>5</v>
      </c>
      <c r="W14" s="374">
        <f t="shared" si="5"/>
        <v>0</v>
      </c>
      <c r="X14" s="374">
        <f t="shared" si="5"/>
        <v>2</v>
      </c>
      <c r="Y14" s="374">
        <f t="shared" si="3"/>
        <v>7</v>
      </c>
    </row>
    <row r="15" spans="1:25" x14ac:dyDescent="0.2">
      <c r="A15" s="932">
        <v>5</v>
      </c>
      <c r="B15" s="747" t="s">
        <v>645</v>
      </c>
      <c r="C15" s="952">
        <v>0</v>
      </c>
      <c r="D15" s="952">
        <v>631</v>
      </c>
      <c r="E15" s="952">
        <v>0</v>
      </c>
      <c r="F15" s="952">
        <v>41</v>
      </c>
      <c r="G15" s="399">
        <f t="shared" si="0"/>
        <v>672</v>
      </c>
      <c r="H15" s="952">
        <v>0</v>
      </c>
      <c r="I15" s="952">
        <v>631</v>
      </c>
      <c r="J15" s="952">
        <v>0</v>
      </c>
      <c r="K15" s="952">
        <v>41</v>
      </c>
      <c r="L15" s="399">
        <f t="shared" si="1"/>
        <v>672</v>
      </c>
      <c r="M15" s="952">
        <f t="shared" si="4"/>
        <v>0</v>
      </c>
      <c r="N15" s="1218"/>
      <c r="O15" s="619" t="s">
        <v>645</v>
      </c>
      <c r="P15" s="374">
        <v>0</v>
      </c>
      <c r="Q15" s="374">
        <v>631</v>
      </c>
      <c r="R15" s="374">
        <v>0</v>
      </c>
      <c r="S15" s="374">
        <v>41</v>
      </c>
      <c r="T15" s="374">
        <f t="shared" si="2"/>
        <v>672</v>
      </c>
      <c r="U15" s="374">
        <f t="shared" si="5"/>
        <v>0</v>
      </c>
      <c r="V15" s="374">
        <f t="shared" si="5"/>
        <v>0</v>
      </c>
      <c r="W15" s="374">
        <f t="shared" si="5"/>
        <v>0</v>
      </c>
      <c r="X15" s="374">
        <f t="shared" si="5"/>
        <v>0</v>
      </c>
      <c r="Y15" s="374">
        <f t="shared" si="3"/>
        <v>0</v>
      </c>
    </row>
    <row r="16" spans="1:25" x14ac:dyDescent="0.2">
      <c r="A16" s="928">
        <v>6</v>
      </c>
      <c r="B16" s="315" t="s">
        <v>646</v>
      </c>
      <c r="C16" s="948">
        <v>0</v>
      </c>
      <c r="D16" s="948">
        <v>360</v>
      </c>
      <c r="E16" s="948">
        <v>0</v>
      </c>
      <c r="F16" s="948">
        <v>0</v>
      </c>
      <c r="G16" s="676">
        <f t="shared" si="0"/>
        <v>360</v>
      </c>
      <c r="H16" s="948">
        <v>0</v>
      </c>
      <c r="I16" s="948">
        <v>360</v>
      </c>
      <c r="J16" s="948">
        <v>0</v>
      </c>
      <c r="K16" s="948">
        <v>0</v>
      </c>
      <c r="L16" s="676">
        <f t="shared" si="1"/>
        <v>360</v>
      </c>
      <c r="M16" s="948">
        <f t="shared" si="4"/>
        <v>0</v>
      </c>
      <c r="N16" s="1218"/>
      <c r="O16" s="594" t="s">
        <v>646</v>
      </c>
      <c r="P16" s="374">
        <v>0</v>
      </c>
      <c r="Q16" s="374">
        <v>355</v>
      </c>
      <c r="R16" s="374">
        <v>0</v>
      </c>
      <c r="S16" s="374">
        <v>4</v>
      </c>
      <c r="T16" s="374">
        <f t="shared" si="2"/>
        <v>359</v>
      </c>
      <c r="U16" s="374">
        <f t="shared" si="5"/>
        <v>0</v>
      </c>
      <c r="V16" s="374">
        <f t="shared" si="5"/>
        <v>5</v>
      </c>
      <c r="W16" s="374">
        <f t="shared" si="5"/>
        <v>0</v>
      </c>
      <c r="X16" s="374">
        <f t="shared" si="5"/>
        <v>-4</v>
      </c>
      <c r="Y16" s="374">
        <f t="shared" si="3"/>
        <v>1</v>
      </c>
    </row>
    <row r="17" spans="1:25" x14ac:dyDescent="0.2">
      <c r="A17" s="928">
        <v>7</v>
      </c>
      <c r="B17" s="315" t="s">
        <v>647</v>
      </c>
      <c r="C17" s="948">
        <v>0</v>
      </c>
      <c r="D17" s="948">
        <v>439</v>
      </c>
      <c r="E17" s="948">
        <v>0</v>
      </c>
      <c r="F17" s="948">
        <v>60</v>
      </c>
      <c r="G17" s="676">
        <f t="shared" si="0"/>
        <v>499</v>
      </c>
      <c r="H17" s="948">
        <v>0</v>
      </c>
      <c r="I17" s="948">
        <v>439</v>
      </c>
      <c r="J17" s="948">
        <v>0</v>
      </c>
      <c r="K17" s="948">
        <v>60</v>
      </c>
      <c r="L17" s="676">
        <f t="shared" si="1"/>
        <v>499</v>
      </c>
      <c r="M17" s="948">
        <f t="shared" si="4"/>
        <v>0</v>
      </c>
      <c r="N17" s="1218"/>
      <c r="O17" s="594" t="s">
        <v>647</v>
      </c>
      <c r="P17" s="374">
        <v>1</v>
      </c>
      <c r="Q17" s="374">
        <v>443</v>
      </c>
      <c r="R17" s="374">
        <v>0</v>
      </c>
      <c r="S17" s="374">
        <v>62</v>
      </c>
      <c r="T17" s="374">
        <f t="shared" si="2"/>
        <v>506</v>
      </c>
      <c r="U17" s="374">
        <f t="shared" si="5"/>
        <v>-1</v>
      </c>
      <c r="V17" s="374">
        <f t="shared" si="5"/>
        <v>-4</v>
      </c>
      <c r="W17" s="374">
        <f t="shared" si="5"/>
        <v>0</v>
      </c>
      <c r="X17" s="374">
        <f t="shared" si="5"/>
        <v>-2</v>
      </c>
      <c r="Y17" s="374">
        <f t="shared" si="3"/>
        <v>-7</v>
      </c>
    </row>
    <row r="18" spans="1:25" x14ac:dyDescent="0.2">
      <c r="A18" s="928">
        <v>8</v>
      </c>
      <c r="B18" s="315" t="s">
        <v>648</v>
      </c>
      <c r="C18" s="948">
        <v>2</v>
      </c>
      <c r="D18" s="948">
        <v>148</v>
      </c>
      <c r="E18" s="948">
        <v>0</v>
      </c>
      <c r="F18" s="948">
        <v>0</v>
      </c>
      <c r="G18" s="676">
        <f t="shared" si="0"/>
        <v>150</v>
      </c>
      <c r="H18" s="948">
        <v>2</v>
      </c>
      <c r="I18" s="948">
        <v>148</v>
      </c>
      <c r="J18" s="948">
        <v>0</v>
      </c>
      <c r="K18" s="948">
        <v>0</v>
      </c>
      <c r="L18" s="676">
        <f t="shared" si="1"/>
        <v>150</v>
      </c>
      <c r="M18" s="948">
        <f t="shared" si="4"/>
        <v>0</v>
      </c>
      <c r="N18" s="1218"/>
      <c r="O18" s="594" t="s">
        <v>648</v>
      </c>
      <c r="P18" s="374">
        <v>2</v>
      </c>
      <c r="Q18" s="374">
        <v>142</v>
      </c>
      <c r="R18" s="374">
        <v>0</v>
      </c>
      <c r="S18" s="374">
        <v>0</v>
      </c>
      <c r="T18" s="374">
        <f t="shared" si="2"/>
        <v>144</v>
      </c>
      <c r="U18" s="374">
        <f t="shared" si="5"/>
        <v>0</v>
      </c>
      <c r="V18" s="374">
        <f t="shared" si="5"/>
        <v>6</v>
      </c>
      <c r="W18" s="374">
        <f t="shared" si="5"/>
        <v>0</v>
      </c>
      <c r="X18" s="374">
        <f t="shared" si="5"/>
        <v>0</v>
      </c>
      <c r="Y18" s="374">
        <f t="shared" si="3"/>
        <v>6</v>
      </c>
    </row>
    <row r="19" spans="1:25" x14ac:dyDescent="0.2">
      <c r="A19" s="928">
        <v>9</v>
      </c>
      <c r="B19" s="315" t="s">
        <v>649</v>
      </c>
      <c r="C19" s="948">
        <v>5</v>
      </c>
      <c r="D19" s="948">
        <v>774</v>
      </c>
      <c r="E19" s="948">
        <v>0</v>
      </c>
      <c r="F19" s="948">
        <v>74</v>
      </c>
      <c r="G19" s="676">
        <f t="shared" si="0"/>
        <v>853</v>
      </c>
      <c r="H19" s="948">
        <v>5</v>
      </c>
      <c r="I19" s="948">
        <v>774</v>
      </c>
      <c r="J19" s="948">
        <v>0</v>
      </c>
      <c r="K19" s="948">
        <v>74</v>
      </c>
      <c r="L19" s="676">
        <f t="shared" si="1"/>
        <v>853</v>
      </c>
      <c r="M19" s="948">
        <f t="shared" si="4"/>
        <v>0</v>
      </c>
      <c r="N19" s="1218"/>
      <c r="O19" s="594" t="s">
        <v>649</v>
      </c>
      <c r="P19" s="374">
        <v>5</v>
      </c>
      <c r="Q19" s="374">
        <v>781</v>
      </c>
      <c r="R19" s="374">
        <v>0</v>
      </c>
      <c r="S19" s="374">
        <v>66</v>
      </c>
      <c r="T19" s="374">
        <f t="shared" si="2"/>
        <v>852</v>
      </c>
      <c r="U19" s="374">
        <f t="shared" si="5"/>
        <v>0</v>
      </c>
      <c r="V19" s="374">
        <f t="shared" si="5"/>
        <v>-7</v>
      </c>
      <c r="W19" s="374">
        <f t="shared" si="5"/>
        <v>0</v>
      </c>
      <c r="X19" s="374">
        <f t="shared" si="5"/>
        <v>8</v>
      </c>
      <c r="Y19" s="374">
        <f t="shared" si="3"/>
        <v>1</v>
      </c>
    </row>
    <row r="20" spans="1:25" x14ac:dyDescent="0.2">
      <c r="A20" s="928">
        <v>10</v>
      </c>
      <c r="B20" s="315" t="s">
        <v>650</v>
      </c>
      <c r="C20" s="948">
        <v>0</v>
      </c>
      <c r="D20" s="948">
        <v>649</v>
      </c>
      <c r="E20" s="948">
        <v>0</v>
      </c>
      <c r="F20" s="948">
        <v>23</v>
      </c>
      <c r="G20" s="676">
        <f t="shared" si="0"/>
        <v>672</v>
      </c>
      <c r="H20" s="948">
        <v>0</v>
      </c>
      <c r="I20" s="948">
        <v>649</v>
      </c>
      <c r="J20" s="948">
        <v>0</v>
      </c>
      <c r="K20" s="948">
        <v>23</v>
      </c>
      <c r="L20" s="676">
        <f t="shared" si="1"/>
        <v>672</v>
      </c>
      <c r="M20" s="948">
        <f t="shared" si="4"/>
        <v>0</v>
      </c>
      <c r="N20" s="1218"/>
      <c r="O20" s="594" t="s">
        <v>650</v>
      </c>
      <c r="P20" s="374">
        <v>1</v>
      </c>
      <c r="Q20" s="374">
        <v>649</v>
      </c>
      <c r="R20" s="374">
        <v>0</v>
      </c>
      <c r="S20" s="374">
        <v>23</v>
      </c>
      <c r="T20" s="374">
        <f t="shared" si="2"/>
        <v>673</v>
      </c>
      <c r="U20" s="374">
        <f t="shared" si="5"/>
        <v>-1</v>
      </c>
      <c r="V20" s="374">
        <f t="shared" si="5"/>
        <v>0</v>
      </c>
      <c r="W20" s="374">
        <f t="shared" si="5"/>
        <v>0</v>
      </c>
      <c r="X20" s="374">
        <f t="shared" si="5"/>
        <v>0</v>
      </c>
      <c r="Y20" s="374">
        <f t="shared" si="3"/>
        <v>-1</v>
      </c>
    </row>
    <row r="21" spans="1:25" x14ac:dyDescent="0.2">
      <c r="A21" s="928">
        <v>11</v>
      </c>
      <c r="B21" s="315" t="s">
        <v>651</v>
      </c>
      <c r="C21" s="948">
        <v>2</v>
      </c>
      <c r="D21" s="948">
        <v>396</v>
      </c>
      <c r="E21" s="948">
        <v>0</v>
      </c>
      <c r="F21" s="948">
        <v>14</v>
      </c>
      <c r="G21" s="676">
        <f t="shared" si="0"/>
        <v>412</v>
      </c>
      <c r="H21" s="948">
        <v>2</v>
      </c>
      <c r="I21" s="948">
        <v>396</v>
      </c>
      <c r="J21" s="948">
        <v>0</v>
      </c>
      <c r="K21" s="948">
        <v>14</v>
      </c>
      <c r="L21" s="676">
        <f t="shared" si="1"/>
        <v>412</v>
      </c>
      <c r="M21" s="948">
        <f t="shared" si="4"/>
        <v>0</v>
      </c>
      <c r="N21" s="1218"/>
      <c r="O21" s="594" t="s">
        <v>651</v>
      </c>
      <c r="P21" s="374">
        <v>2</v>
      </c>
      <c r="Q21" s="374">
        <v>397</v>
      </c>
      <c r="R21" s="374">
        <v>0</v>
      </c>
      <c r="S21" s="374">
        <v>15</v>
      </c>
      <c r="T21" s="374">
        <f t="shared" si="2"/>
        <v>414</v>
      </c>
      <c r="U21" s="374">
        <f t="shared" si="5"/>
        <v>0</v>
      </c>
      <c r="V21" s="374">
        <f t="shared" si="5"/>
        <v>-1</v>
      </c>
      <c r="W21" s="374">
        <f t="shared" si="5"/>
        <v>0</v>
      </c>
      <c r="X21" s="374">
        <f t="shared" si="5"/>
        <v>-1</v>
      </c>
      <c r="Y21" s="374">
        <f t="shared" si="3"/>
        <v>-2</v>
      </c>
    </row>
    <row r="22" spans="1:25" x14ac:dyDescent="0.2">
      <c r="A22" s="928">
        <v>12</v>
      </c>
      <c r="B22" s="315" t="s">
        <v>652</v>
      </c>
      <c r="C22" s="948">
        <v>10</v>
      </c>
      <c r="D22" s="948">
        <v>517</v>
      </c>
      <c r="E22" s="948">
        <v>0</v>
      </c>
      <c r="F22" s="948">
        <v>8</v>
      </c>
      <c r="G22" s="676">
        <f t="shared" si="0"/>
        <v>535</v>
      </c>
      <c r="H22" s="948">
        <v>10</v>
      </c>
      <c r="I22" s="948">
        <v>517</v>
      </c>
      <c r="J22" s="948">
        <v>0</v>
      </c>
      <c r="K22" s="948">
        <v>8</v>
      </c>
      <c r="L22" s="676">
        <f t="shared" si="1"/>
        <v>535</v>
      </c>
      <c r="M22" s="948">
        <f t="shared" si="4"/>
        <v>0</v>
      </c>
      <c r="N22" s="1218"/>
      <c r="O22" s="594" t="s">
        <v>652</v>
      </c>
      <c r="P22" s="374">
        <v>10</v>
      </c>
      <c r="Q22" s="374">
        <v>547</v>
      </c>
      <c r="R22" s="374">
        <v>0</v>
      </c>
      <c r="S22" s="374">
        <v>8</v>
      </c>
      <c r="T22" s="374">
        <f t="shared" si="2"/>
        <v>565</v>
      </c>
      <c r="U22" s="374">
        <f t="shared" si="5"/>
        <v>0</v>
      </c>
      <c r="V22" s="374">
        <f t="shared" si="5"/>
        <v>-30</v>
      </c>
      <c r="W22" s="374">
        <f t="shared" si="5"/>
        <v>0</v>
      </c>
      <c r="X22" s="374">
        <f t="shared" si="5"/>
        <v>0</v>
      </c>
      <c r="Y22" s="374">
        <f t="shared" si="3"/>
        <v>-30</v>
      </c>
    </row>
    <row r="23" spans="1:25" x14ac:dyDescent="0.2">
      <c r="A23" s="928">
        <v>13</v>
      </c>
      <c r="B23" s="315" t="s">
        <v>653</v>
      </c>
      <c r="C23" s="948">
        <v>1</v>
      </c>
      <c r="D23" s="948">
        <v>577</v>
      </c>
      <c r="E23" s="948">
        <v>0</v>
      </c>
      <c r="F23" s="948">
        <v>122</v>
      </c>
      <c r="G23" s="676">
        <f t="shared" si="0"/>
        <v>700</v>
      </c>
      <c r="H23" s="948">
        <v>1</v>
      </c>
      <c r="I23" s="948">
        <v>577</v>
      </c>
      <c r="J23" s="948">
        <v>0</v>
      </c>
      <c r="K23" s="948">
        <v>122</v>
      </c>
      <c r="L23" s="676">
        <f t="shared" si="1"/>
        <v>700</v>
      </c>
      <c r="M23" s="948">
        <f t="shared" si="4"/>
        <v>0</v>
      </c>
      <c r="N23" s="1218"/>
      <c r="O23" s="594" t="s">
        <v>653</v>
      </c>
      <c r="P23" s="374">
        <v>1</v>
      </c>
      <c r="Q23" s="374">
        <v>556</v>
      </c>
      <c r="R23" s="374">
        <v>0</v>
      </c>
      <c r="S23" s="374">
        <v>122</v>
      </c>
      <c r="T23" s="374">
        <f t="shared" si="2"/>
        <v>679</v>
      </c>
      <c r="U23" s="374">
        <f t="shared" si="5"/>
        <v>0</v>
      </c>
      <c r="V23" s="374">
        <f t="shared" si="5"/>
        <v>21</v>
      </c>
      <c r="W23" s="374">
        <f t="shared" si="5"/>
        <v>0</v>
      </c>
      <c r="X23" s="374">
        <f t="shared" si="5"/>
        <v>0</v>
      </c>
      <c r="Y23" s="374">
        <f t="shared" si="3"/>
        <v>21</v>
      </c>
    </row>
    <row r="24" spans="1:25" x14ac:dyDescent="0.2">
      <c r="A24" s="928">
        <v>14</v>
      </c>
      <c r="B24" s="315" t="s">
        <v>654</v>
      </c>
      <c r="C24" s="948">
        <v>0</v>
      </c>
      <c r="D24" s="948">
        <v>912</v>
      </c>
      <c r="E24" s="948">
        <v>0</v>
      </c>
      <c r="F24" s="948">
        <v>164</v>
      </c>
      <c r="G24" s="676">
        <f t="shared" si="0"/>
        <v>1076</v>
      </c>
      <c r="H24" s="948">
        <v>0</v>
      </c>
      <c r="I24" s="948">
        <v>912</v>
      </c>
      <c r="J24" s="948">
        <v>0</v>
      </c>
      <c r="K24" s="948">
        <v>164</v>
      </c>
      <c r="L24" s="676">
        <f t="shared" si="1"/>
        <v>1076</v>
      </c>
      <c r="M24" s="948">
        <f t="shared" si="4"/>
        <v>0</v>
      </c>
      <c r="N24" s="1218"/>
      <c r="O24" s="594" t="s">
        <v>654</v>
      </c>
      <c r="P24" s="374">
        <v>0</v>
      </c>
      <c r="Q24" s="374">
        <v>912</v>
      </c>
      <c r="R24" s="374">
        <v>0</v>
      </c>
      <c r="S24" s="374">
        <v>158</v>
      </c>
      <c r="T24" s="374">
        <f t="shared" si="2"/>
        <v>1070</v>
      </c>
      <c r="U24" s="374">
        <f t="shared" si="5"/>
        <v>0</v>
      </c>
      <c r="V24" s="374">
        <f t="shared" si="5"/>
        <v>0</v>
      </c>
      <c r="W24" s="374">
        <f t="shared" si="5"/>
        <v>0</v>
      </c>
      <c r="X24" s="374">
        <f t="shared" si="5"/>
        <v>6</v>
      </c>
      <c r="Y24" s="374">
        <f t="shared" si="3"/>
        <v>6</v>
      </c>
    </row>
    <row r="25" spans="1:25" x14ac:dyDescent="0.2">
      <c r="A25" s="928">
        <v>15</v>
      </c>
      <c r="B25" s="315" t="s">
        <v>655</v>
      </c>
      <c r="C25" s="948">
        <v>0</v>
      </c>
      <c r="D25" s="948">
        <v>1133</v>
      </c>
      <c r="E25" s="948">
        <v>0</v>
      </c>
      <c r="F25" s="948">
        <v>31</v>
      </c>
      <c r="G25" s="676">
        <f t="shared" si="0"/>
        <v>1164</v>
      </c>
      <c r="H25" s="948">
        <v>0</v>
      </c>
      <c r="I25" s="948">
        <v>1133</v>
      </c>
      <c r="J25" s="948">
        <v>0</v>
      </c>
      <c r="K25" s="948">
        <v>31</v>
      </c>
      <c r="L25" s="676">
        <f t="shared" si="1"/>
        <v>1164</v>
      </c>
      <c r="M25" s="948">
        <f t="shared" si="4"/>
        <v>0</v>
      </c>
      <c r="N25" s="1218"/>
      <c r="O25" s="594" t="s">
        <v>655</v>
      </c>
      <c r="P25" s="374">
        <v>0</v>
      </c>
      <c r="Q25" s="374">
        <v>1130</v>
      </c>
      <c r="R25" s="374">
        <v>0</v>
      </c>
      <c r="S25" s="374">
        <v>31</v>
      </c>
      <c r="T25" s="374">
        <f t="shared" si="2"/>
        <v>1161</v>
      </c>
      <c r="U25" s="374">
        <f t="shared" si="5"/>
        <v>0</v>
      </c>
      <c r="V25" s="374">
        <f t="shared" si="5"/>
        <v>3</v>
      </c>
      <c r="W25" s="374">
        <f t="shared" si="5"/>
        <v>0</v>
      </c>
      <c r="X25" s="374">
        <f t="shared" si="5"/>
        <v>0</v>
      </c>
      <c r="Y25" s="374">
        <f t="shared" si="3"/>
        <v>3</v>
      </c>
    </row>
    <row r="26" spans="1:25" x14ac:dyDescent="0.2">
      <c r="A26" s="932">
        <v>16</v>
      </c>
      <c r="B26" s="747" t="s">
        <v>656</v>
      </c>
      <c r="C26" s="952">
        <v>6</v>
      </c>
      <c r="D26" s="952">
        <v>1112</v>
      </c>
      <c r="E26" s="952">
        <v>0</v>
      </c>
      <c r="F26" s="952">
        <v>35</v>
      </c>
      <c r="G26" s="399">
        <f t="shared" si="0"/>
        <v>1153</v>
      </c>
      <c r="H26" s="952">
        <v>6</v>
      </c>
      <c r="I26" s="952">
        <v>1112</v>
      </c>
      <c r="J26" s="952">
        <v>0</v>
      </c>
      <c r="K26" s="952">
        <v>35</v>
      </c>
      <c r="L26" s="399">
        <f t="shared" si="1"/>
        <v>1153</v>
      </c>
      <c r="M26" s="952">
        <f t="shared" si="4"/>
        <v>0</v>
      </c>
      <c r="N26" s="1218"/>
      <c r="O26" s="619" t="s">
        <v>656</v>
      </c>
      <c r="P26" s="374">
        <v>11</v>
      </c>
      <c r="Q26" s="374">
        <v>1102</v>
      </c>
      <c r="R26" s="374">
        <v>0</v>
      </c>
      <c r="S26" s="374">
        <v>32</v>
      </c>
      <c r="T26" s="374">
        <f t="shared" si="2"/>
        <v>1145</v>
      </c>
      <c r="U26" s="374">
        <f t="shared" si="5"/>
        <v>-5</v>
      </c>
      <c r="V26" s="374">
        <f t="shared" si="5"/>
        <v>10</v>
      </c>
      <c r="W26" s="374">
        <f t="shared" si="5"/>
        <v>0</v>
      </c>
      <c r="X26" s="374">
        <f t="shared" si="5"/>
        <v>3</v>
      </c>
      <c r="Y26" s="374">
        <f t="shared" si="3"/>
        <v>8</v>
      </c>
    </row>
    <row r="27" spans="1:25" x14ac:dyDescent="0.2">
      <c r="A27" s="928">
        <v>17</v>
      </c>
      <c r="B27" s="315" t="s">
        <v>657</v>
      </c>
      <c r="C27" s="948">
        <v>0</v>
      </c>
      <c r="D27" s="948">
        <v>755</v>
      </c>
      <c r="E27" s="948">
        <v>0</v>
      </c>
      <c r="F27" s="948">
        <v>22</v>
      </c>
      <c r="G27" s="676">
        <f t="shared" si="0"/>
        <v>777</v>
      </c>
      <c r="H27" s="948">
        <v>0</v>
      </c>
      <c r="I27" s="948">
        <v>755</v>
      </c>
      <c r="J27" s="948">
        <v>0</v>
      </c>
      <c r="K27" s="948">
        <v>22</v>
      </c>
      <c r="L27" s="676">
        <f t="shared" si="1"/>
        <v>777</v>
      </c>
      <c r="M27" s="948">
        <f t="shared" si="4"/>
        <v>0</v>
      </c>
      <c r="N27" s="1218"/>
      <c r="O27" s="594" t="s">
        <v>657</v>
      </c>
      <c r="P27" s="374">
        <v>0</v>
      </c>
      <c r="Q27" s="374">
        <v>752</v>
      </c>
      <c r="R27" s="374">
        <v>0</v>
      </c>
      <c r="S27" s="374">
        <v>22</v>
      </c>
      <c r="T27" s="374">
        <f t="shared" si="2"/>
        <v>774</v>
      </c>
      <c r="U27" s="374">
        <f t="shared" si="5"/>
        <v>0</v>
      </c>
      <c r="V27" s="374">
        <f t="shared" si="5"/>
        <v>3</v>
      </c>
      <c r="W27" s="374">
        <f t="shared" si="5"/>
        <v>0</v>
      </c>
      <c r="X27" s="374">
        <f t="shared" si="5"/>
        <v>0</v>
      </c>
      <c r="Y27" s="374">
        <f t="shared" si="3"/>
        <v>3</v>
      </c>
    </row>
    <row r="28" spans="1:25" x14ac:dyDescent="0.2">
      <c r="A28" s="928">
        <v>18</v>
      </c>
      <c r="B28" s="315" t="s">
        <v>658</v>
      </c>
      <c r="C28" s="948">
        <v>0</v>
      </c>
      <c r="D28" s="948">
        <v>1204</v>
      </c>
      <c r="E28" s="948">
        <v>0</v>
      </c>
      <c r="F28" s="948">
        <v>53</v>
      </c>
      <c r="G28" s="676">
        <f t="shared" si="0"/>
        <v>1257</v>
      </c>
      <c r="H28" s="948">
        <v>0</v>
      </c>
      <c r="I28" s="948">
        <v>1204</v>
      </c>
      <c r="J28" s="948">
        <v>0</v>
      </c>
      <c r="K28" s="948">
        <v>53</v>
      </c>
      <c r="L28" s="676">
        <f t="shared" si="1"/>
        <v>1257</v>
      </c>
      <c r="M28" s="948">
        <f t="shared" si="4"/>
        <v>0</v>
      </c>
      <c r="N28" s="1218"/>
      <c r="O28" s="594" t="s">
        <v>658</v>
      </c>
      <c r="P28" s="374">
        <v>1</v>
      </c>
      <c r="Q28" s="374">
        <v>1203</v>
      </c>
      <c r="R28" s="374">
        <v>0</v>
      </c>
      <c r="S28" s="374">
        <v>60</v>
      </c>
      <c r="T28" s="374">
        <f t="shared" si="2"/>
        <v>1264</v>
      </c>
      <c r="U28" s="374">
        <f t="shared" si="5"/>
        <v>-1</v>
      </c>
      <c r="V28" s="374">
        <f t="shared" si="5"/>
        <v>1</v>
      </c>
      <c r="W28" s="374">
        <f t="shared" si="5"/>
        <v>0</v>
      </c>
      <c r="X28" s="374">
        <f t="shared" si="5"/>
        <v>-7</v>
      </c>
      <c r="Y28" s="374">
        <f t="shared" si="3"/>
        <v>-7</v>
      </c>
    </row>
    <row r="29" spans="1:25" x14ac:dyDescent="0.2">
      <c r="A29" s="928">
        <v>19</v>
      </c>
      <c r="B29" s="315" t="s">
        <v>659</v>
      </c>
      <c r="C29" s="948">
        <v>0</v>
      </c>
      <c r="D29" s="948">
        <v>1150</v>
      </c>
      <c r="E29" s="948">
        <v>0</v>
      </c>
      <c r="F29" s="948">
        <v>27</v>
      </c>
      <c r="G29" s="676">
        <f t="shared" si="0"/>
        <v>1177</v>
      </c>
      <c r="H29" s="948">
        <v>0</v>
      </c>
      <c r="I29" s="948">
        <v>1150</v>
      </c>
      <c r="J29" s="948">
        <v>0</v>
      </c>
      <c r="K29" s="948">
        <v>27</v>
      </c>
      <c r="L29" s="676">
        <f t="shared" si="1"/>
        <v>1177</v>
      </c>
      <c r="M29" s="948">
        <f t="shared" si="4"/>
        <v>0</v>
      </c>
      <c r="N29" s="1218"/>
      <c r="O29" s="594" t="s">
        <v>659</v>
      </c>
      <c r="P29" s="374">
        <v>0</v>
      </c>
      <c r="Q29" s="374">
        <v>1150</v>
      </c>
      <c r="R29" s="374">
        <v>0</v>
      </c>
      <c r="S29" s="374">
        <v>27</v>
      </c>
      <c r="T29" s="374">
        <f t="shared" si="2"/>
        <v>1177</v>
      </c>
      <c r="U29" s="374">
        <f t="shared" si="5"/>
        <v>0</v>
      </c>
      <c r="V29" s="374">
        <f t="shared" si="5"/>
        <v>0</v>
      </c>
      <c r="W29" s="374">
        <f t="shared" si="5"/>
        <v>0</v>
      </c>
      <c r="X29" s="374">
        <f t="shared" si="5"/>
        <v>0</v>
      </c>
      <c r="Y29" s="374">
        <f t="shared" si="3"/>
        <v>0</v>
      </c>
    </row>
    <row r="30" spans="1:25" x14ac:dyDescent="0.2">
      <c r="A30" s="928">
        <v>20</v>
      </c>
      <c r="B30" s="315" t="s">
        <v>660</v>
      </c>
      <c r="C30" s="948">
        <v>0</v>
      </c>
      <c r="D30" s="948">
        <v>827</v>
      </c>
      <c r="E30" s="948">
        <v>0</v>
      </c>
      <c r="F30" s="948">
        <v>5</v>
      </c>
      <c r="G30" s="954">
        <f t="shared" si="0"/>
        <v>832</v>
      </c>
      <c r="H30" s="948">
        <v>0</v>
      </c>
      <c r="I30" s="948">
        <v>827</v>
      </c>
      <c r="J30" s="948">
        <v>0</v>
      </c>
      <c r="K30" s="948">
        <v>5</v>
      </c>
      <c r="L30" s="676">
        <f t="shared" si="1"/>
        <v>832</v>
      </c>
      <c r="M30" s="948">
        <f t="shared" si="4"/>
        <v>0</v>
      </c>
      <c r="N30" s="1218"/>
      <c r="O30" s="594" t="s">
        <v>660</v>
      </c>
      <c r="P30" s="374">
        <v>0</v>
      </c>
      <c r="Q30" s="374">
        <v>831</v>
      </c>
      <c r="R30" s="374">
        <v>0</v>
      </c>
      <c r="S30" s="374">
        <v>5</v>
      </c>
      <c r="T30" s="374">
        <f t="shared" si="2"/>
        <v>836</v>
      </c>
      <c r="U30" s="374">
        <f t="shared" si="5"/>
        <v>0</v>
      </c>
      <c r="V30" s="374">
        <f t="shared" si="5"/>
        <v>-4</v>
      </c>
      <c r="W30" s="374">
        <f t="shared" si="5"/>
        <v>0</v>
      </c>
      <c r="X30" s="374">
        <f t="shared" si="5"/>
        <v>0</v>
      </c>
      <c r="Y30" s="374">
        <f t="shared" si="3"/>
        <v>-4</v>
      </c>
    </row>
    <row r="31" spans="1:25" x14ac:dyDescent="0.2">
      <c r="A31" s="928">
        <v>21</v>
      </c>
      <c r="B31" s="315" t="s">
        <v>661</v>
      </c>
      <c r="C31" s="948">
        <v>0</v>
      </c>
      <c r="D31" s="948">
        <v>120</v>
      </c>
      <c r="E31" s="948">
        <v>0</v>
      </c>
      <c r="F31" s="948">
        <v>0</v>
      </c>
      <c r="G31" s="954">
        <f t="shared" si="0"/>
        <v>120</v>
      </c>
      <c r="H31" s="948">
        <v>0</v>
      </c>
      <c r="I31" s="948">
        <v>120</v>
      </c>
      <c r="J31" s="948">
        <v>0</v>
      </c>
      <c r="K31" s="948">
        <v>0</v>
      </c>
      <c r="L31" s="676">
        <f t="shared" si="1"/>
        <v>120</v>
      </c>
      <c r="M31" s="948">
        <f t="shared" si="4"/>
        <v>0</v>
      </c>
      <c r="N31" s="1218"/>
      <c r="O31" s="594" t="s">
        <v>661</v>
      </c>
      <c r="P31" s="374">
        <v>0</v>
      </c>
      <c r="Q31" s="374">
        <v>120</v>
      </c>
      <c r="R31" s="374">
        <v>0</v>
      </c>
      <c r="S31" s="374">
        <v>0</v>
      </c>
      <c r="T31" s="374">
        <f t="shared" si="2"/>
        <v>120</v>
      </c>
      <c r="U31" s="374">
        <f t="shared" si="5"/>
        <v>0</v>
      </c>
      <c r="V31" s="374">
        <f t="shared" si="5"/>
        <v>0</v>
      </c>
      <c r="W31" s="374">
        <f t="shared" si="5"/>
        <v>0</v>
      </c>
      <c r="X31" s="374">
        <f t="shared" si="5"/>
        <v>0</v>
      </c>
      <c r="Y31" s="374">
        <f t="shared" si="3"/>
        <v>0</v>
      </c>
    </row>
    <row r="32" spans="1:25" x14ac:dyDescent="0.2">
      <c r="A32" s="928">
        <v>22</v>
      </c>
      <c r="B32" s="315" t="s">
        <v>662</v>
      </c>
      <c r="C32" s="948">
        <v>1</v>
      </c>
      <c r="D32" s="948">
        <v>302</v>
      </c>
      <c r="E32" s="948">
        <v>0</v>
      </c>
      <c r="F32" s="948">
        <v>1</v>
      </c>
      <c r="G32" s="954">
        <f t="shared" si="0"/>
        <v>304</v>
      </c>
      <c r="H32" s="948">
        <v>1</v>
      </c>
      <c r="I32" s="948">
        <v>302</v>
      </c>
      <c r="J32" s="948">
        <v>0</v>
      </c>
      <c r="K32" s="948">
        <v>1</v>
      </c>
      <c r="L32" s="676">
        <f t="shared" si="1"/>
        <v>304</v>
      </c>
      <c r="M32" s="948">
        <f t="shared" si="4"/>
        <v>0</v>
      </c>
      <c r="N32" s="1218"/>
      <c r="O32" s="594" t="s">
        <v>662</v>
      </c>
      <c r="P32" s="374">
        <v>0</v>
      </c>
      <c r="Q32" s="374">
        <v>304</v>
      </c>
      <c r="R32" s="374">
        <v>0</v>
      </c>
      <c r="S32" s="374">
        <v>1</v>
      </c>
      <c r="T32" s="374">
        <f t="shared" si="2"/>
        <v>305</v>
      </c>
      <c r="U32" s="374">
        <f t="shared" si="5"/>
        <v>1</v>
      </c>
      <c r="V32" s="374">
        <f t="shared" si="5"/>
        <v>-2</v>
      </c>
      <c r="W32" s="374">
        <f t="shared" si="5"/>
        <v>0</v>
      </c>
      <c r="X32" s="374">
        <f t="shared" si="5"/>
        <v>0</v>
      </c>
      <c r="Y32" s="374">
        <f t="shared" si="3"/>
        <v>-1</v>
      </c>
    </row>
    <row r="33" spans="1:25" x14ac:dyDescent="0.2">
      <c r="A33" s="928">
        <v>23</v>
      </c>
      <c r="B33" s="315" t="s">
        <v>663</v>
      </c>
      <c r="C33" s="948">
        <v>1</v>
      </c>
      <c r="D33" s="948">
        <v>400</v>
      </c>
      <c r="E33" s="948">
        <v>0</v>
      </c>
      <c r="F33" s="948">
        <v>1</v>
      </c>
      <c r="G33" s="954">
        <f t="shared" si="0"/>
        <v>402</v>
      </c>
      <c r="H33" s="948">
        <v>1</v>
      </c>
      <c r="I33" s="948">
        <v>400</v>
      </c>
      <c r="J33" s="948">
        <v>0</v>
      </c>
      <c r="K33" s="948">
        <v>1</v>
      </c>
      <c r="L33" s="676">
        <f t="shared" si="1"/>
        <v>402</v>
      </c>
      <c r="M33" s="948">
        <f t="shared" si="4"/>
        <v>0</v>
      </c>
      <c r="N33" s="1218"/>
      <c r="O33" s="594" t="s">
        <v>663</v>
      </c>
      <c r="P33" s="374">
        <v>0</v>
      </c>
      <c r="Q33" s="374">
        <v>413</v>
      </c>
      <c r="R33" s="374">
        <v>0</v>
      </c>
      <c r="S33" s="374">
        <v>0</v>
      </c>
      <c r="T33" s="374">
        <f t="shared" si="2"/>
        <v>413</v>
      </c>
      <c r="U33" s="374">
        <f t="shared" si="5"/>
        <v>1</v>
      </c>
      <c r="V33" s="374">
        <f t="shared" si="5"/>
        <v>-13</v>
      </c>
      <c r="W33" s="374">
        <f t="shared" si="5"/>
        <v>0</v>
      </c>
      <c r="X33" s="374">
        <f t="shared" si="5"/>
        <v>1</v>
      </c>
      <c r="Y33" s="374">
        <f t="shared" si="3"/>
        <v>-11</v>
      </c>
    </row>
    <row r="34" spans="1:25" x14ac:dyDescent="0.2">
      <c r="A34" s="318">
        <v>24</v>
      </c>
      <c r="B34" s="315" t="s">
        <v>664</v>
      </c>
      <c r="C34" s="948">
        <v>1</v>
      </c>
      <c r="D34" s="948">
        <v>62</v>
      </c>
      <c r="E34" s="948">
        <v>0</v>
      </c>
      <c r="F34" s="948">
        <v>0</v>
      </c>
      <c r="G34" s="954">
        <f t="shared" si="0"/>
        <v>63</v>
      </c>
      <c r="H34" s="948">
        <v>1</v>
      </c>
      <c r="I34" s="948">
        <v>62</v>
      </c>
      <c r="J34" s="948">
        <v>0</v>
      </c>
      <c r="K34" s="948">
        <v>0</v>
      </c>
      <c r="L34" s="676">
        <f t="shared" si="1"/>
        <v>63</v>
      </c>
      <c r="M34" s="948">
        <f t="shared" si="4"/>
        <v>0</v>
      </c>
      <c r="N34" s="1218"/>
      <c r="O34" s="315" t="s">
        <v>664</v>
      </c>
      <c r="P34" s="374">
        <v>1</v>
      </c>
      <c r="Q34" s="374">
        <v>62</v>
      </c>
      <c r="R34" s="374">
        <v>0</v>
      </c>
      <c r="S34" s="374">
        <v>0</v>
      </c>
      <c r="T34" s="374">
        <f t="shared" si="2"/>
        <v>63</v>
      </c>
      <c r="U34" s="374">
        <f t="shared" si="5"/>
        <v>0</v>
      </c>
      <c r="V34" s="374">
        <f t="shared" si="5"/>
        <v>0</v>
      </c>
      <c r="W34" s="374">
        <f t="shared" si="5"/>
        <v>0</v>
      </c>
      <c r="X34" s="374">
        <f t="shared" si="5"/>
        <v>0</v>
      </c>
      <c r="Y34" s="374">
        <f t="shared" si="3"/>
        <v>0</v>
      </c>
    </row>
    <row r="35" spans="1:25" x14ac:dyDescent="0.2">
      <c r="A35" s="1211" t="s">
        <v>16</v>
      </c>
      <c r="B35" s="1212"/>
      <c r="C35" s="676">
        <f>SUM(C11:C34)</f>
        <v>38</v>
      </c>
      <c r="D35" s="676">
        <f>SUM(D11:D34)</f>
        <v>15156</v>
      </c>
      <c r="E35" s="676">
        <f>SUM(E11:E34)</f>
        <v>0</v>
      </c>
      <c r="F35" s="676">
        <f>SUM(F11:F34)</f>
        <v>776</v>
      </c>
      <c r="G35" s="676">
        <f t="shared" si="0"/>
        <v>15970</v>
      </c>
      <c r="H35" s="676">
        <f>SUM(H11:H34)</f>
        <v>38</v>
      </c>
      <c r="I35" s="676">
        <f>SUM(I11:I34)</f>
        <v>15156</v>
      </c>
      <c r="J35" s="676">
        <f>SUM(J11:J34)</f>
        <v>0</v>
      </c>
      <c r="K35" s="676">
        <f>SUM(K11:K34)</f>
        <v>776</v>
      </c>
      <c r="L35" s="676">
        <f t="shared" si="1"/>
        <v>15970</v>
      </c>
      <c r="M35" s="948">
        <f t="shared" si="4"/>
        <v>0</v>
      </c>
      <c r="N35" s="1219"/>
      <c r="P35" s="374">
        <f>SUM(P11:P34)</f>
        <v>40</v>
      </c>
      <c r="Q35" s="374">
        <f>SUM(Q11:Q34)</f>
        <v>15152</v>
      </c>
      <c r="R35" s="374">
        <f>SUM(R11:R34)</f>
        <v>0</v>
      </c>
      <c r="S35" s="374">
        <f>SUM(S11:S34)</f>
        <v>768</v>
      </c>
      <c r="T35" s="374">
        <f t="shared" si="2"/>
        <v>15960</v>
      </c>
      <c r="U35" s="374">
        <f>SUM(U11:U34)</f>
        <v>-2</v>
      </c>
      <c r="V35" s="374">
        <f>SUM(V11:V34)</f>
        <v>4</v>
      </c>
      <c r="W35" s="374">
        <f>SUM(W11:W34)</f>
        <v>0</v>
      </c>
      <c r="X35" s="374">
        <f>SUM(X11:X34)</f>
        <v>8</v>
      </c>
      <c r="Y35" s="374">
        <f t="shared" si="3"/>
        <v>10</v>
      </c>
    </row>
    <row r="36" spans="1:25" x14ac:dyDescent="0.2">
      <c r="A36" s="388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</row>
    <row r="37" spans="1:25" x14ac:dyDescent="0.2">
      <c r="A37" s="953" t="s">
        <v>8</v>
      </c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</row>
    <row r="38" spans="1:25" x14ac:dyDescent="0.2">
      <c r="A38" s="374" t="s">
        <v>9</v>
      </c>
    </row>
    <row r="39" spans="1:25" x14ac:dyDescent="0.2">
      <c r="A39" s="374" t="s">
        <v>10</v>
      </c>
      <c r="K39" s="388" t="s">
        <v>11</v>
      </c>
      <c r="L39" s="388" t="s">
        <v>11</v>
      </c>
      <c r="M39" s="388"/>
      <c r="N39" s="388" t="s">
        <v>11</v>
      </c>
    </row>
    <row r="40" spans="1:25" x14ac:dyDescent="0.2">
      <c r="A40" s="605" t="s">
        <v>389</v>
      </c>
      <c r="J40" s="388"/>
      <c r="K40" s="388"/>
      <c r="L40" s="388"/>
    </row>
    <row r="41" spans="1:25" x14ac:dyDescent="0.2">
      <c r="C41" s="605" t="s">
        <v>390</v>
      </c>
      <c r="E41" s="389"/>
      <c r="F41" s="389"/>
      <c r="G41" s="389"/>
      <c r="H41" s="389"/>
      <c r="I41" s="389"/>
      <c r="J41" s="389"/>
      <c r="K41" s="389"/>
      <c r="L41" s="389"/>
      <c r="M41" s="389"/>
    </row>
    <row r="42" spans="1:25" x14ac:dyDescent="0.2">
      <c r="E42" s="389"/>
      <c r="F42" s="389"/>
      <c r="G42" s="389"/>
      <c r="H42" s="389"/>
      <c r="I42" s="389"/>
      <c r="J42" s="389"/>
      <c r="K42" s="389"/>
      <c r="L42" s="389"/>
      <c r="M42" s="389"/>
      <c r="N42" s="389"/>
    </row>
    <row r="43" spans="1:25" x14ac:dyDescent="0.2">
      <c r="E43" s="389"/>
      <c r="F43" s="389"/>
      <c r="G43" s="389"/>
      <c r="H43" s="389"/>
      <c r="I43" s="389"/>
      <c r="J43" s="389"/>
      <c r="K43" s="389"/>
      <c r="L43" s="389"/>
      <c r="M43" s="389"/>
      <c r="N43" s="389"/>
    </row>
    <row r="44" spans="1:25" ht="15.75" customHeight="1" x14ac:dyDescent="0.25">
      <c r="A44" s="9" t="s">
        <v>1191</v>
      </c>
      <c r="B44" s="391"/>
      <c r="C44" s="391"/>
      <c r="D44" s="391"/>
      <c r="E44" s="1203" t="s">
        <v>804</v>
      </c>
      <c r="F44" s="1203"/>
      <c r="G44" s="1203"/>
      <c r="H44" s="1203"/>
      <c r="J44" s="1203" t="s">
        <v>803</v>
      </c>
      <c r="K44" s="1203"/>
      <c r="L44" s="1203"/>
      <c r="M44" s="1203"/>
      <c r="N44" s="1203"/>
    </row>
    <row r="45" spans="1:25" ht="15.75" customHeight="1" x14ac:dyDescent="0.2">
      <c r="A45" s="392" t="s">
        <v>11</v>
      </c>
      <c r="B45" s="392"/>
      <c r="C45" s="392"/>
      <c r="D45" s="392"/>
      <c r="E45" s="1213" t="s">
        <v>802</v>
      </c>
      <c r="F45" s="1213"/>
      <c r="G45" s="1213"/>
      <c r="H45" s="1213"/>
      <c r="I45" s="392"/>
      <c r="J45" s="1214" t="s">
        <v>802</v>
      </c>
      <c r="K45" s="1214"/>
      <c r="L45" s="1214"/>
      <c r="M45" s="1214"/>
      <c r="N45" s="1214"/>
    </row>
    <row r="46" spans="1:25" ht="15.75" customHeight="1" x14ac:dyDescent="0.25">
      <c r="A46" s="392" t="s">
        <v>756</v>
      </c>
      <c r="B46" s="392"/>
      <c r="C46" s="392"/>
      <c r="D46" s="392"/>
      <c r="E46" s="1213" t="s">
        <v>805</v>
      </c>
      <c r="F46" s="1213"/>
      <c r="G46" s="1213"/>
      <c r="H46" s="1213"/>
      <c r="I46" s="392"/>
      <c r="J46" s="391"/>
      <c r="K46" s="391"/>
      <c r="L46" s="391"/>
      <c r="M46" s="391"/>
      <c r="N46" s="391"/>
    </row>
    <row r="47" spans="1:25" ht="15.75" x14ac:dyDescent="0.25">
      <c r="J47" s="391"/>
      <c r="K47" s="391"/>
      <c r="L47" s="391"/>
      <c r="M47" s="391"/>
      <c r="N47" s="391"/>
    </row>
    <row r="48" spans="1:25" x14ac:dyDescent="0.2">
      <c r="A48" s="1215"/>
      <c r="B48" s="1215"/>
      <c r="C48" s="1215"/>
      <c r="D48" s="1215"/>
      <c r="E48" s="1215"/>
      <c r="F48" s="1215"/>
      <c r="G48" s="1215"/>
      <c r="H48" s="1215"/>
      <c r="I48" s="1215"/>
      <c r="J48" s="1215"/>
      <c r="K48" s="1215"/>
      <c r="L48" s="1215"/>
      <c r="M48" s="1215"/>
      <c r="N48" s="1215"/>
    </row>
  </sheetData>
  <mergeCells count="18">
    <mergeCell ref="D1:J1"/>
    <mergeCell ref="A2:N2"/>
    <mergeCell ref="A3:N3"/>
    <mergeCell ref="A5:N5"/>
    <mergeCell ref="A8:A9"/>
    <mergeCell ref="B8:B9"/>
    <mergeCell ref="C8:G8"/>
    <mergeCell ref="H8:L8"/>
    <mergeCell ref="M8:M9"/>
    <mergeCell ref="N8:N9"/>
    <mergeCell ref="E46:H46"/>
    <mergeCell ref="A48:N48"/>
    <mergeCell ref="N11:N35"/>
    <mergeCell ref="A35:B35"/>
    <mergeCell ref="E44:H44"/>
    <mergeCell ref="J44:N44"/>
    <mergeCell ref="E45:H45"/>
    <mergeCell ref="J45:N4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00CC"/>
    <pageSetUpPr fitToPage="1"/>
  </sheetPr>
  <dimension ref="A1:AC49"/>
  <sheetViews>
    <sheetView view="pageBreakPreview" topLeftCell="A23" zoomScaleSheetLayoutView="100" workbookViewId="0">
      <selection activeCell="G37" sqref="G37"/>
    </sheetView>
  </sheetViews>
  <sheetFormatPr defaultColWidth="9.140625" defaultRowHeight="12.75" x14ac:dyDescent="0.2"/>
  <cols>
    <col min="1" max="1" width="7.42578125" style="605" customWidth="1"/>
    <col min="2" max="2" width="16.28515625" style="605" customWidth="1"/>
    <col min="3" max="3" width="10.28515625" style="605" customWidth="1"/>
    <col min="4" max="4" width="9.28515625" style="605" customWidth="1"/>
    <col min="5" max="6" width="9.140625" style="605"/>
    <col min="7" max="7" width="11.7109375" style="605" customWidth="1"/>
    <col min="8" max="8" width="11" style="605" customWidth="1"/>
    <col min="9" max="9" width="9.7109375" style="605" customWidth="1"/>
    <col min="10" max="10" width="9.5703125" style="605" customWidth="1"/>
    <col min="11" max="11" width="11.7109375" style="605" customWidth="1"/>
    <col min="12" max="12" width="10.7109375" style="605" customWidth="1"/>
    <col min="13" max="13" width="10.5703125" style="605" customWidth="1"/>
    <col min="14" max="14" width="13.5703125" style="605" customWidth="1"/>
    <col min="15" max="15" width="11.140625" style="605" customWidth="1"/>
    <col min="16" max="16" width="10.7109375" style="605" customWidth="1"/>
    <col min="17" max="17" width="13" style="605" customWidth="1"/>
    <col min="18" max="18" width="9.140625" style="605"/>
    <col min="19" max="19" width="12.140625" style="605" customWidth="1"/>
    <col min="20" max="16384" width="9.140625" style="605"/>
  </cols>
  <sheetData>
    <row r="1" spans="1:29" s="374" customFormat="1" ht="12.75" customHeight="1" x14ac:dyDescent="0.2"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1234" t="s">
        <v>56</v>
      </c>
      <c r="P1" s="1234"/>
      <c r="Q1" s="1234"/>
    </row>
    <row r="2" spans="1:29" s="374" customFormat="1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327"/>
      <c r="N2" s="327"/>
      <c r="O2" s="327"/>
      <c r="P2" s="327"/>
    </row>
    <row r="3" spans="1:29" s="37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34"/>
      <c r="N3" s="34"/>
      <c r="O3" s="34"/>
      <c r="P3" s="329"/>
    </row>
    <row r="4" spans="1:29" s="374" customFormat="1" ht="11.25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29" s="374" customFormat="1" ht="15.75" customHeight="1" x14ac:dyDescent="0.25">
      <c r="A5" s="1235" t="s">
        <v>1079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605"/>
    </row>
    <row r="7" spans="1:29" ht="17.45" customHeight="1" x14ac:dyDescent="0.2">
      <c r="A7" s="303" t="s">
        <v>687</v>
      </c>
      <c r="B7" s="303"/>
      <c r="C7" s="322"/>
      <c r="D7" s="322"/>
      <c r="N7" s="1236" t="s">
        <v>1194</v>
      </c>
      <c r="O7" s="1236"/>
      <c r="P7" s="1236"/>
      <c r="Q7" s="1236"/>
    </row>
    <row r="8" spans="1:29" ht="24" customHeight="1" x14ac:dyDescent="0.2">
      <c r="A8" s="1216" t="s">
        <v>2</v>
      </c>
      <c r="B8" s="1216" t="s">
        <v>3</v>
      </c>
      <c r="C8" s="1223" t="s">
        <v>813</v>
      </c>
      <c r="D8" s="1223"/>
      <c r="E8" s="1223"/>
      <c r="F8" s="1223"/>
      <c r="G8" s="1223"/>
      <c r="H8" s="1223" t="s">
        <v>592</v>
      </c>
      <c r="I8" s="1223"/>
      <c r="J8" s="1223"/>
      <c r="K8" s="1223"/>
      <c r="L8" s="1223"/>
      <c r="M8" s="1237" t="s">
        <v>100</v>
      </c>
      <c r="N8" s="1238"/>
      <c r="O8" s="1238"/>
      <c r="P8" s="1238"/>
      <c r="Q8" s="1239"/>
    </row>
    <row r="9" spans="1:29" s="322" customFormat="1" ht="60" customHeight="1" x14ac:dyDescent="0.2">
      <c r="A9" s="1216"/>
      <c r="B9" s="1216"/>
      <c r="C9" s="927" t="s">
        <v>189</v>
      </c>
      <c r="D9" s="927" t="s">
        <v>190</v>
      </c>
      <c r="E9" s="927" t="s">
        <v>321</v>
      </c>
      <c r="F9" s="927" t="s">
        <v>194</v>
      </c>
      <c r="G9" s="927" t="s">
        <v>107</v>
      </c>
      <c r="H9" s="927" t="s">
        <v>189</v>
      </c>
      <c r="I9" s="927" t="s">
        <v>190</v>
      </c>
      <c r="J9" s="927" t="s">
        <v>321</v>
      </c>
      <c r="K9" s="927" t="s">
        <v>194</v>
      </c>
      <c r="L9" s="927" t="s">
        <v>324</v>
      </c>
      <c r="M9" s="927" t="s">
        <v>189</v>
      </c>
      <c r="N9" s="927" t="s">
        <v>190</v>
      </c>
      <c r="O9" s="927" t="s">
        <v>321</v>
      </c>
      <c r="P9" s="927" t="s">
        <v>194</v>
      </c>
      <c r="Q9" s="927" t="s">
        <v>109</v>
      </c>
      <c r="T9" s="601" t="s">
        <v>189</v>
      </c>
      <c r="U9" s="601" t="s">
        <v>190</v>
      </c>
      <c r="V9" s="601" t="s">
        <v>321</v>
      </c>
      <c r="W9" s="601" t="s">
        <v>194</v>
      </c>
      <c r="X9" s="601" t="s">
        <v>324</v>
      </c>
      <c r="Y9" s="601" t="s">
        <v>189</v>
      </c>
      <c r="Z9" s="601" t="s">
        <v>190</v>
      </c>
      <c r="AA9" s="601" t="s">
        <v>321</v>
      </c>
      <c r="AB9" s="601" t="s">
        <v>194</v>
      </c>
      <c r="AC9" s="601" t="s">
        <v>324</v>
      </c>
    </row>
    <row r="10" spans="1:29" s="395" customFormat="1" x14ac:dyDescent="0.2">
      <c r="A10" s="394">
        <v>1</v>
      </c>
      <c r="B10" s="394">
        <v>2</v>
      </c>
      <c r="C10" s="394">
        <v>3</v>
      </c>
      <c r="D10" s="394">
        <v>4</v>
      </c>
      <c r="E10" s="394">
        <v>5</v>
      </c>
      <c r="F10" s="394">
        <v>6</v>
      </c>
      <c r="G10" s="394">
        <v>7</v>
      </c>
      <c r="H10" s="394">
        <v>8</v>
      </c>
      <c r="I10" s="394">
        <v>9</v>
      </c>
      <c r="J10" s="394">
        <v>10</v>
      </c>
      <c r="K10" s="394">
        <v>11</v>
      </c>
      <c r="L10" s="394">
        <v>12</v>
      </c>
      <c r="M10" s="394">
        <v>13</v>
      </c>
      <c r="N10" s="394">
        <v>14</v>
      </c>
      <c r="O10" s="394">
        <v>15</v>
      </c>
      <c r="P10" s="394">
        <v>16</v>
      </c>
      <c r="Q10" s="394">
        <v>17</v>
      </c>
    </row>
    <row r="11" spans="1:29" ht="15" customHeight="1" x14ac:dyDescent="0.2">
      <c r="A11" s="928">
        <v>1</v>
      </c>
      <c r="B11" s="747" t="s">
        <v>641</v>
      </c>
      <c r="C11" s="955">
        <v>0</v>
      </c>
      <c r="D11" s="955">
        <v>101968</v>
      </c>
      <c r="E11" s="955">
        <v>390</v>
      </c>
      <c r="F11" s="955">
        <v>0</v>
      </c>
      <c r="G11" s="956">
        <f>SUM(C11:F11)</f>
        <v>102358</v>
      </c>
      <c r="H11" s="957">
        <v>0</v>
      </c>
      <c r="I11" s="957">
        <v>96339</v>
      </c>
      <c r="J11" s="957">
        <v>390</v>
      </c>
      <c r="K11" s="957">
        <v>0</v>
      </c>
      <c r="L11" s="956">
        <f t="shared" ref="L11:L35" si="0">SUM(H11:K11)</f>
        <v>96729</v>
      </c>
      <c r="M11" s="958">
        <f>H11*230</f>
        <v>0</v>
      </c>
      <c r="N11" s="958">
        <f>I11*230</f>
        <v>22157970</v>
      </c>
      <c r="O11" s="958">
        <f>J11*312</f>
        <v>121680</v>
      </c>
      <c r="P11" s="958">
        <f>K11*230</f>
        <v>0</v>
      </c>
      <c r="Q11" s="407">
        <f t="shared" ref="Q11:Q34" si="1">SUM(M11:P11)</f>
        <v>22279650</v>
      </c>
      <c r="R11" s="620">
        <f>L11/G11</f>
        <v>0.94500674104613225</v>
      </c>
      <c r="S11" s="619" t="s">
        <v>641</v>
      </c>
      <c r="T11" s="605">
        <v>0</v>
      </c>
      <c r="U11" s="605">
        <v>102705</v>
      </c>
      <c r="V11" s="605">
        <v>426</v>
      </c>
      <c r="W11" s="605">
        <v>0</v>
      </c>
      <c r="X11" s="605">
        <f t="shared" ref="X11:X35" si="2">SUM(T11:W11)</f>
        <v>103131</v>
      </c>
      <c r="Y11" s="605">
        <f t="shared" ref="Y11:Y34" si="3">C11-T11</f>
        <v>0</v>
      </c>
      <c r="Z11" s="605">
        <f t="shared" ref="Z11:Z34" si="4">D11-U11</f>
        <v>-737</v>
      </c>
      <c r="AA11" s="605">
        <f t="shared" ref="AA11:AA34" si="5">E11-V11</f>
        <v>-36</v>
      </c>
      <c r="AB11" s="605">
        <f t="shared" ref="AB11:AB34" si="6">F11-W11</f>
        <v>0</v>
      </c>
      <c r="AC11" s="605">
        <f t="shared" ref="AC11:AC35" si="7">SUM(Y11:AB11)</f>
        <v>-773</v>
      </c>
    </row>
    <row r="12" spans="1:29" ht="15" customHeight="1" x14ac:dyDescent="0.2">
      <c r="A12" s="928">
        <v>2</v>
      </c>
      <c r="B12" s="747" t="s">
        <v>642</v>
      </c>
      <c r="C12" s="955">
        <v>0</v>
      </c>
      <c r="D12" s="955">
        <v>329374</v>
      </c>
      <c r="E12" s="955">
        <v>1144</v>
      </c>
      <c r="F12" s="955">
        <v>23</v>
      </c>
      <c r="G12" s="956">
        <f t="shared" ref="G12:G34" si="8">SUM(C12:F12)</f>
        <v>330541</v>
      </c>
      <c r="H12" s="957">
        <v>0</v>
      </c>
      <c r="I12" s="957">
        <v>305967</v>
      </c>
      <c r="J12" s="957">
        <v>1144</v>
      </c>
      <c r="K12" s="957">
        <v>20</v>
      </c>
      <c r="L12" s="956">
        <f t="shared" si="0"/>
        <v>307131</v>
      </c>
      <c r="M12" s="958">
        <f t="shared" ref="M12:M34" si="9">H12*230</f>
        <v>0</v>
      </c>
      <c r="N12" s="958">
        <f t="shared" ref="N12:N34" si="10">I12*230</f>
        <v>70372410</v>
      </c>
      <c r="O12" s="958">
        <f t="shared" ref="O12:O34" si="11">J12*312</f>
        <v>356928</v>
      </c>
      <c r="P12" s="958">
        <f t="shared" ref="P12:P34" si="12">K12*230</f>
        <v>4600</v>
      </c>
      <c r="Q12" s="407">
        <f t="shared" si="1"/>
        <v>70733938</v>
      </c>
      <c r="R12" s="702">
        <f t="shared" ref="R12:R35" si="13">L12/G12</f>
        <v>0.92917671332754481</v>
      </c>
      <c r="S12" s="619" t="s">
        <v>642</v>
      </c>
      <c r="T12" s="605">
        <v>0</v>
      </c>
      <c r="U12" s="605">
        <v>325941</v>
      </c>
      <c r="V12" s="605">
        <v>925</v>
      </c>
      <c r="W12" s="605">
        <v>87</v>
      </c>
      <c r="X12" s="605">
        <f t="shared" si="2"/>
        <v>326953</v>
      </c>
      <c r="Y12" s="605">
        <f t="shared" si="3"/>
        <v>0</v>
      </c>
      <c r="Z12" s="605">
        <f t="shared" si="4"/>
        <v>3433</v>
      </c>
      <c r="AA12" s="605">
        <f t="shared" si="5"/>
        <v>219</v>
      </c>
      <c r="AB12" s="605">
        <f t="shared" si="6"/>
        <v>-64</v>
      </c>
      <c r="AC12" s="605">
        <f t="shared" si="7"/>
        <v>3588</v>
      </c>
    </row>
    <row r="13" spans="1:29" ht="15" customHeight="1" x14ac:dyDescent="0.2">
      <c r="A13" s="928">
        <v>3</v>
      </c>
      <c r="B13" s="747" t="s">
        <v>643</v>
      </c>
      <c r="C13" s="955">
        <v>300</v>
      </c>
      <c r="D13" s="955">
        <v>368560</v>
      </c>
      <c r="E13" s="955">
        <v>0</v>
      </c>
      <c r="F13" s="955">
        <v>0</v>
      </c>
      <c r="G13" s="956">
        <f t="shared" si="8"/>
        <v>368860</v>
      </c>
      <c r="H13" s="957">
        <v>290</v>
      </c>
      <c r="I13" s="957">
        <v>350535</v>
      </c>
      <c r="J13" s="957">
        <v>0</v>
      </c>
      <c r="K13" s="957">
        <v>0</v>
      </c>
      <c r="L13" s="956">
        <f t="shared" si="0"/>
        <v>350825</v>
      </c>
      <c r="M13" s="958">
        <f t="shared" si="9"/>
        <v>66700</v>
      </c>
      <c r="N13" s="958">
        <f t="shared" si="10"/>
        <v>80623050</v>
      </c>
      <c r="O13" s="958">
        <f t="shared" si="11"/>
        <v>0</v>
      </c>
      <c r="P13" s="958">
        <f t="shared" si="12"/>
        <v>0</v>
      </c>
      <c r="Q13" s="407">
        <f t="shared" si="1"/>
        <v>80689750</v>
      </c>
      <c r="R13" s="703">
        <f t="shared" si="13"/>
        <v>0.95110611071951423</v>
      </c>
      <c r="S13" s="619" t="s">
        <v>643</v>
      </c>
      <c r="T13" s="605">
        <v>0</v>
      </c>
      <c r="U13" s="605">
        <v>316693</v>
      </c>
      <c r="V13" s="605">
        <v>4445</v>
      </c>
      <c r="W13" s="605">
        <v>0</v>
      </c>
      <c r="X13" s="605">
        <f t="shared" si="2"/>
        <v>321138</v>
      </c>
      <c r="Y13" s="605">
        <f t="shared" si="3"/>
        <v>300</v>
      </c>
      <c r="Z13" s="605">
        <f t="shared" si="4"/>
        <v>51867</v>
      </c>
      <c r="AA13" s="605">
        <f t="shared" si="5"/>
        <v>-4445</v>
      </c>
      <c r="AB13" s="605">
        <f t="shared" si="6"/>
        <v>0</v>
      </c>
      <c r="AC13" s="605">
        <f t="shared" si="7"/>
        <v>47722</v>
      </c>
    </row>
    <row r="14" spans="1:29" ht="15" customHeight="1" x14ac:dyDescent="0.2">
      <c r="A14" s="928">
        <v>4</v>
      </c>
      <c r="B14" s="747" t="s">
        <v>644</v>
      </c>
      <c r="C14" s="955">
        <v>0</v>
      </c>
      <c r="D14" s="955">
        <v>407164</v>
      </c>
      <c r="E14" s="955">
        <v>1066</v>
      </c>
      <c r="F14" s="955">
        <v>1708</v>
      </c>
      <c r="G14" s="956">
        <f t="shared" si="8"/>
        <v>409938</v>
      </c>
      <c r="H14" s="957">
        <v>0</v>
      </c>
      <c r="I14" s="957">
        <v>387935</v>
      </c>
      <c r="J14" s="957">
        <v>1066</v>
      </c>
      <c r="K14" s="957">
        <v>1648</v>
      </c>
      <c r="L14" s="956">
        <f t="shared" si="0"/>
        <v>390649</v>
      </c>
      <c r="M14" s="958">
        <f t="shared" si="9"/>
        <v>0</v>
      </c>
      <c r="N14" s="958">
        <f t="shared" si="10"/>
        <v>89225050</v>
      </c>
      <c r="O14" s="958">
        <f t="shared" si="11"/>
        <v>332592</v>
      </c>
      <c r="P14" s="958">
        <f t="shared" si="12"/>
        <v>379040</v>
      </c>
      <c r="Q14" s="407">
        <f t="shared" si="1"/>
        <v>89936682</v>
      </c>
      <c r="R14" s="620">
        <f t="shared" si="13"/>
        <v>0.9529465431357913</v>
      </c>
      <c r="S14" s="619" t="s">
        <v>644</v>
      </c>
      <c r="T14" s="605">
        <v>0</v>
      </c>
      <c r="U14" s="605">
        <v>407498</v>
      </c>
      <c r="V14" s="605">
        <v>1060</v>
      </c>
      <c r="W14" s="605">
        <v>1753</v>
      </c>
      <c r="X14" s="605">
        <f t="shared" si="2"/>
        <v>410311</v>
      </c>
      <c r="Y14" s="605">
        <f t="shared" si="3"/>
        <v>0</v>
      </c>
      <c r="Z14" s="605">
        <f t="shared" si="4"/>
        <v>-334</v>
      </c>
      <c r="AA14" s="605">
        <f t="shared" si="5"/>
        <v>6</v>
      </c>
      <c r="AB14" s="605">
        <f t="shared" si="6"/>
        <v>-45</v>
      </c>
      <c r="AC14" s="605">
        <f t="shared" si="7"/>
        <v>-373</v>
      </c>
    </row>
    <row r="15" spans="1:29" ht="15" customHeight="1" x14ac:dyDescent="0.2">
      <c r="A15" s="928">
        <v>5</v>
      </c>
      <c r="B15" s="747" t="s">
        <v>645</v>
      </c>
      <c r="C15" s="955">
        <v>0</v>
      </c>
      <c r="D15" s="955">
        <v>239188</v>
      </c>
      <c r="E15" s="955">
        <v>0</v>
      </c>
      <c r="F15" s="955">
        <v>122</v>
      </c>
      <c r="G15" s="956">
        <f t="shared" si="8"/>
        <v>239310</v>
      </c>
      <c r="H15" s="957">
        <v>0</v>
      </c>
      <c r="I15" s="957">
        <v>220290</v>
      </c>
      <c r="J15" s="957">
        <v>0</v>
      </c>
      <c r="K15" s="957">
        <v>122</v>
      </c>
      <c r="L15" s="956">
        <f t="shared" si="0"/>
        <v>220412</v>
      </c>
      <c r="M15" s="958">
        <f t="shared" si="9"/>
        <v>0</v>
      </c>
      <c r="N15" s="958">
        <f t="shared" si="10"/>
        <v>50666700</v>
      </c>
      <c r="O15" s="958">
        <f t="shared" si="11"/>
        <v>0</v>
      </c>
      <c r="P15" s="958">
        <f t="shared" si="12"/>
        <v>28060</v>
      </c>
      <c r="Q15" s="407">
        <f t="shared" si="1"/>
        <v>50694760</v>
      </c>
      <c r="R15" s="620">
        <f t="shared" si="13"/>
        <v>0.92103129831599184</v>
      </c>
      <c r="S15" s="619" t="s">
        <v>645</v>
      </c>
      <c r="T15" s="605">
        <v>0</v>
      </c>
      <c r="U15" s="605">
        <v>238456</v>
      </c>
      <c r="V15" s="605">
        <v>866</v>
      </c>
      <c r="W15" s="605">
        <v>72</v>
      </c>
      <c r="X15" s="605">
        <f t="shared" si="2"/>
        <v>239394</v>
      </c>
      <c r="Y15" s="605">
        <f t="shared" si="3"/>
        <v>0</v>
      </c>
      <c r="Z15" s="605">
        <f t="shared" si="4"/>
        <v>732</v>
      </c>
      <c r="AA15" s="605">
        <f t="shared" si="5"/>
        <v>-866</v>
      </c>
      <c r="AB15" s="605">
        <f t="shared" si="6"/>
        <v>50</v>
      </c>
      <c r="AC15" s="605">
        <f t="shared" si="7"/>
        <v>-84</v>
      </c>
    </row>
    <row r="16" spans="1:29" ht="15" customHeight="1" x14ac:dyDescent="0.2">
      <c r="A16" s="928">
        <v>6</v>
      </c>
      <c r="B16" s="747" t="s">
        <v>646</v>
      </c>
      <c r="C16" s="955">
        <v>437</v>
      </c>
      <c r="D16" s="955">
        <v>124952</v>
      </c>
      <c r="E16" s="955">
        <v>2000</v>
      </c>
      <c r="F16" s="955">
        <v>4534</v>
      </c>
      <c r="G16" s="956">
        <f t="shared" si="8"/>
        <v>131923</v>
      </c>
      <c r="H16" s="957">
        <v>415</v>
      </c>
      <c r="I16" s="957">
        <v>114704</v>
      </c>
      <c r="J16" s="957">
        <v>2000</v>
      </c>
      <c r="K16" s="957">
        <v>4307</v>
      </c>
      <c r="L16" s="956">
        <f t="shared" si="0"/>
        <v>121426</v>
      </c>
      <c r="M16" s="958">
        <f t="shared" si="9"/>
        <v>95450</v>
      </c>
      <c r="N16" s="958">
        <f t="shared" si="10"/>
        <v>26381920</v>
      </c>
      <c r="O16" s="958">
        <f t="shared" si="11"/>
        <v>624000</v>
      </c>
      <c r="P16" s="958">
        <f t="shared" si="12"/>
        <v>990610</v>
      </c>
      <c r="Q16" s="407">
        <f t="shared" si="1"/>
        <v>28091980</v>
      </c>
      <c r="R16" s="702">
        <f t="shared" si="13"/>
        <v>0.92043085739408592</v>
      </c>
      <c r="S16" s="619" t="s">
        <v>646</v>
      </c>
      <c r="T16" s="605">
        <v>2861</v>
      </c>
      <c r="U16" s="605">
        <v>144526</v>
      </c>
      <c r="V16" s="605">
        <v>2000</v>
      </c>
      <c r="W16" s="605">
        <v>57</v>
      </c>
      <c r="X16" s="605">
        <f t="shared" si="2"/>
        <v>149444</v>
      </c>
      <c r="Y16" s="605">
        <f t="shared" si="3"/>
        <v>-2424</v>
      </c>
      <c r="Z16" s="605">
        <f t="shared" si="4"/>
        <v>-19574</v>
      </c>
      <c r="AA16" s="605">
        <f t="shared" si="5"/>
        <v>0</v>
      </c>
      <c r="AB16" s="605">
        <f t="shared" si="6"/>
        <v>4477</v>
      </c>
      <c r="AC16" s="605">
        <f t="shared" si="7"/>
        <v>-17521</v>
      </c>
    </row>
    <row r="17" spans="1:29" ht="15" customHeight="1" x14ac:dyDescent="0.2">
      <c r="A17" s="928">
        <v>7</v>
      </c>
      <c r="B17" s="747" t="s">
        <v>647</v>
      </c>
      <c r="C17" s="955">
        <v>0</v>
      </c>
      <c r="D17" s="955">
        <v>352896</v>
      </c>
      <c r="E17" s="955">
        <v>1886</v>
      </c>
      <c r="F17" s="955">
        <v>0</v>
      </c>
      <c r="G17" s="956">
        <f t="shared" si="8"/>
        <v>354782</v>
      </c>
      <c r="H17" s="957">
        <v>0</v>
      </c>
      <c r="I17" s="957">
        <v>322749</v>
      </c>
      <c r="J17" s="957">
        <v>1886</v>
      </c>
      <c r="K17" s="957">
        <v>0</v>
      </c>
      <c r="L17" s="956">
        <f t="shared" si="0"/>
        <v>324635</v>
      </c>
      <c r="M17" s="958">
        <f t="shared" si="9"/>
        <v>0</v>
      </c>
      <c r="N17" s="958">
        <f t="shared" si="10"/>
        <v>74232270</v>
      </c>
      <c r="O17" s="958">
        <f t="shared" si="11"/>
        <v>588432</v>
      </c>
      <c r="P17" s="958">
        <f t="shared" si="12"/>
        <v>0</v>
      </c>
      <c r="Q17" s="407">
        <f t="shared" si="1"/>
        <v>74820702</v>
      </c>
      <c r="R17" s="620">
        <f t="shared" si="13"/>
        <v>0.9150266924477567</v>
      </c>
      <c r="S17" s="619" t="s">
        <v>647</v>
      </c>
      <c r="T17" s="605">
        <v>345</v>
      </c>
      <c r="U17" s="605">
        <v>356316</v>
      </c>
      <c r="V17" s="605">
        <v>1912</v>
      </c>
      <c r="W17" s="605">
        <v>0</v>
      </c>
      <c r="X17" s="605">
        <f t="shared" si="2"/>
        <v>358573</v>
      </c>
      <c r="Y17" s="605">
        <f t="shared" si="3"/>
        <v>-345</v>
      </c>
      <c r="Z17" s="605">
        <f t="shared" si="4"/>
        <v>-3420</v>
      </c>
      <c r="AA17" s="605">
        <f t="shared" si="5"/>
        <v>-26</v>
      </c>
      <c r="AB17" s="605">
        <f t="shared" si="6"/>
        <v>0</v>
      </c>
      <c r="AC17" s="605">
        <f t="shared" si="7"/>
        <v>-3791</v>
      </c>
    </row>
    <row r="18" spans="1:29" ht="15" customHeight="1" x14ac:dyDescent="0.2">
      <c r="A18" s="928">
        <v>8</v>
      </c>
      <c r="B18" s="747" t="s">
        <v>648</v>
      </c>
      <c r="C18" s="955">
        <v>53</v>
      </c>
      <c r="D18" s="955">
        <v>19410</v>
      </c>
      <c r="E18" s="955">
        <v>45</v>
      </c>
      <c r="F18" s="955">
        <v>0</v>
      </c>
      <c r="G18" s="956">
        <f t="shared" si="8"/>
        <v>19508</v>
      </c>
      <c r="H18" s="957">
        <v>53</v>
      </c>
      <c r="I18" s="957">
        <v>18735</v>
      </c>
      <c r="J18" s="957">
        <v>45</v>
      </c>
      <c r="K18" s="957">
        <v>0</v>
      </c>
      <c r="L18" s="956">
        <f t="shared" si="0"/>
        <v>18833</v>
      </c>
      <c r="M18" s="958">
        <f t="shared" si="9"/>
        <v>12190</v>
      </c>
      <c r="N18" s="958">
        <f t="shared" si="10"/>
        <v>4309050</v>
      </c>
      <c r="O18" s="958">
        <f t="shared" si="11"/>
        <v>14040</v>
      </c>
      <c r="P18" s="958">
        <f t="shared" si="12"/>
        <v>0</v>
      </c>
      <c r="Q18" s="407">
        <f t="shared" si="1"/>
        <v>4335280</v>
      </c>
      <c r="R18" s="620">
        <f t="shared" si="13"/>
        <v>0.96539881074431</v>
      </c>
      <c r="S18" s="619" t="s">
        <v>648</v>
      </c>
      <c r="T18" s="605">
        <v>0</v>
      </c>
      <c r="U18" s="605">
        <v>23816</v>
      </c>
      <c r="V18" s="605">
        <v>45</v>
      </c>
      <c r="W18" s="605">
        <v>0</v>
      </c>
      <c r="X18" s="605">
        <f t="shared" si="2"/>
        <v>23861</v>
      </c>
      <c r="Y18" s="605">
        <f t="shared" si="3"/>
        <v>53</v>
      </c>
      <c r="Z18" s="605">
        <f t="shared" si="4"/>
        <v>-4406</v>
      </c>
      <c r="AA18" s="605">
        <f t="shared" si="5"/>
        <v>0</v>
      </c>
      <c r="AB18" s="605">
        <f t="shared" si="6"/>
        <v>0</v>
      </c>
      <c r="AC18" s="605">
        <f t="shared" si="7"/>
        <v>-4353</v>
      </c>
    </row>
    <row r="19" spans="1:29" ht="15" customHeight="1" x14ac:dyDescent="0.2">
      <c r="A19" s="928">
        <v>9</v>
      </c>
      <c r="B19" s="747" t="s">
        <v>649</v>
      </c>
      <c r="C19" s="955">
        <v>7077</v>
      </c>
      <c r="D19" s="955">
        <v>356347</v>
      </c>
      <c r="E19" s="955">
        <v>0</v>
      </c>
      <c r="F19" s="955">
        <v>2542</v>
      </c>
      <c r="G19" s="956">
        <f t="shared" si="8"/>
        <v>365966</v>
      </c>
      <c r="H19" s="957">
        <v>6661</v>
      </c>
      <c r="I19" s="957">
        <v>330077</v>
      </c>
      <c r="J19" s="957">
        <v>0</v>
      </c>
      <c r="K19" s="957">
        <v>2033</v>
      </c>
      <c r="L19" s="956">
        <f t="shared" si="0"/>
        <v>338771</v>
      </c>
      <c r="M19" s="958">
        <f t="shared" si="9"/>
        <v>1532030</v>
      </c>
      <c r="N19" s="958">
        <f t="shared" si="10"/>
        <v>75917710</v>
      </c>
      <c r="O19" s="958">
        <f t="shared" si="11"/>
        <v>0</v>
      </c>
      <c r="P19" s="958">
        <f t="shared" si="12"/>
        <v>467590</v>
      </c>
      <c r="Q19" s="407">
        <f t="shared" si="1"/>
        <v>77917330</v>
      </c>
      <c r="R19" s="702">
        <f t="shared" si="13"/>
        <v>0.92568981817983087</v>
      </c>
      <c r="S19" s="619" t="s">
        <v>649</v>
      </c>
      <c r="T19" s="605">
        <v>7326</v>
      </c>
      <c r="U19" s="605">
        <v>355139</v>
      </c>
      <c r="V19" s="605">
        <v>0</v>
      </c>
      <c r="W19" s="605">
        <v>7630</v>
      </c>
      <c r="X19" s="605">
        <f t="shared" si="2"/>
        <v>370095</v>
      </c>
      <c r="Y19" s="605">
        <f t="shared" si="3"/>
        <v>-249</v>
      </c>
      <c r="Z19" s="605">
        <f t="shared" si="4"/>
        <v>1208</v>
      </c>
      <c r="AA19" s="605">
        <f t="shared" si="5"/>
        <v>0</v>
      </c>
      <c r="AB19" s="605">
        <f t="shared" si="6"/>
        <v>-5088</v>
      </c>
      <c r="AC19" s="605">
        <f t="shared" si="7"/>
        <v>-4129</v>
      </c>
    </row>
    <row r="20" spans="1:29" ht="15" customHeight="1" x14ac:dyDescent="0.2">
      <c r="A20" s="928">
        <v>10</v>
      </c>
      <c r="B20" s="747" t="s">
        <v>650</v>
      </c>
      <c r="C20" s="955">
        <v>0</v>
      </c>
      <c r="D20" s="955">
        <v>320015</v>
      </c>
      <c r="E20" s="955">
        <v>1592</v>
      </c>
      <c r="F20" s="955">
        <v>0</v>
      </c>
      <c r="G20" s="956">
        <f t="shared" si="8"/>
        <v>321607</v>
      </c>
      <c r="H20" s="957">
        <v>0</v>
      </c>
      <c r="I20" s="957">
        <v>293240</v>
      </c>
      <c r="J20" s="957">
        <v>1592</v>
      </c>
      <c r="K20" s="957">
        <v>0</v>
      </c>
      <c r="L20" s="956">
        <f t="shared" si="0"/>
        <v>294832</v>
      </c>
      <c r="M20" s="958">
        <f t="shared" si="9"/>
        <v>0</v>
      </c>
      <c r="N20" s="958">
        <f t="shared" si="10"/>
        <v>67445200</v>
      </c>
      <c r="O20" s="958">
        <f t="shared" si="11"/>
        <v>496704</v>
      </c>
      <c r="P20" s="958">
        <f t="shared" si="12"/>
        <v>0</v>
      </c>
      <c r="Q20" s="407">
        <f t="shared" si="1"/>
        <v>67941904</v>
      </c>
      <c r="R20" s="620">
        <f t="shared" si="13"/>
        <v>0.91674621510103949</v>
      </c>
      <c r="S20" s="619" t="s">
        <v>650</v>
      </c>
      <c r="T20" s="605">
        <v>0</v>
      </c>
      <c r="U20" s="605">
        <v>323763</v>
      </c>
      <c r="V20" s="605">
        <v>1575</v>
      </c>
      <c r="W20" s="605">
        <v>0</v>
      </c>
      <c r="X20" s="605">
        <f t="shared" si="2"/>
        <v>325338</v>
      </c>
      <c r="Y20" s="605">
        <f t="shared" si="3"/>
        <v>0</v>
      </c>
      <c r="Z20" s="605">
        <f t="shared" si="4"/>
        <v>-3748</v>
      </c>
      <c r="AA20" s="605">
        <f t="shared" si="5"/>
        <v>17</v>
      </c>
      <c r="AB20" s="605">
        <f t="shared" si="6"/>
        <v>0</v>
      </c>
      <c r="AC20" s="605">
        <f t="shared" si="7"/>
        <v>-3731</v>
      </c>
    </row>
    <row r="21" spans="1:29" ht="15" customHeight="1" x14ac:dyDescent="0.2">
      <c r="A21" s="928">
        <v>11</v>
      </c>
      <c r="B21" s="747" t="s">
        <v>651</v>
      </c>
      <c r="C21" s="955">
        <v>961</v>
      </c>
      <c r="D21" s="955">
        <v>168139</v>
      </c>
      <c r="E21" s="955">
        <v>264</v>
      </c>
      <c r="F21" s="955">
        <v>0</v>
      </c>
      <c r="G21" s="956">
        <f t="shared" si="8"/>
        <v>169364</v>
      </c>
      <c r="H21" s="957">
        <v>931</v>
      </c>
      <c r="I21" s="957">
        <v>158339</v>
      </c>
      <c r="J21" s="957">
        <v>264</v>
      </c>
      <c r="K21" s="957">
        <v>0</v>
      </c>
      <c r="L21" s="956">
        <f t="shared" si="0"/>
        <v>159534</v>
      </c>
      <c r="M21" s="958">
        <f t="shared" si="9"/>
        <v>214130</v>
      </c>
      <c r="N21" s="958">
        <f t="shared" si="10"/>
        <v>36417970</v>
      </c>
      <c r="O21" s="958">
        <f t="shared" si="11"/>
        <v>82368</v>
      </c>
      <c r="P21" s="958">
        <f t="shared" si="12"/>
        <v>0</v>
      </c>
      <c r="Q21" s="407">
        <f t="shared" si="1"/>
        <v>36714468</v>
      </c>
      <c r="R21" s="620">
        <f t="shared" si="13"/>
        <v>0.94195933020004252</v>
      </c>
      <c r="S21" s="619" t="s">
        <v>651</v>
      </c>
      <c r="T21" s="605">
        <v>874</v>
      </c>
      <c r="U21" s="605">
        <v>174597</v>
      </c>
      <c r="V21" s="605">
        <v>274</v>
      </c>
      <c r="W21" s="605">
        <v>0</v>
      </c>
      <c r="X21" s="605">
        <f t="shared" si="2"/>
        <v>175745</v>
      </c>
      <c r="Y21" s="605">
        <f t="shared" si="3"/>
        <v>87</v>
      </c>
      <c r="Z21" s="605">
        <f t="shared" si="4"/>
        <v>-6458</v>
      </c>
      <c r="AA21" s="605">
        <f t="shared" si="5"/>
        <v>-10</v>
      </c>
      <c r="AB21" s="605">
        <f t="shared" si="6"/>
        <v>0</v>
      </c>
      <c r="AC21" s="605">
        <f t="shared" si="7"/>
        <v>-6381</v>
      </c>
    </row>
    <row r="22" spans="1:29" ht="15" customHeight="1" x14ac:dyDescent="0.2">
      <c r="A22" s="928">
        <v>12</v>
      </c>
      <c r="B22" s="747" t="s">
        <v>652</v>
      </c>
      <c r="C22" s="955">
        <v>21394</v>
      </c>
      <c r="D22" s="955">
        <v>84026</v>
      </c>
      <c r="E22" s="955">
        <v>1610</v>
      </c>
      <c r="F22" s="955">
        <v>1289</v>
      </c>
      <c r="G22" s="956">
        <f t="shared" si="8"/>
        <v>108319</v>
      </c>
      <c r="H22" s="957">
        <v>19586</v>
      </c>
      <c r="I22" s="957">
        <v>78379</v>
      </c>
      <c r="J22" s="957">
        <v>1610</v>
      </c>
      <c r="K22" s="957">
        <v>1158</v>
      </c>
      <c r="L22" s="956">
        <f t="shared" si="0"/>
        <v>100733</v>
      </c>
      <c r="M22" s="958">
        <f t="shared" si="9"/>
        <v>4504780</v>
      </c>
      <c r="N22" s="958">
        <f t="shared" si="10"/>
        <v>18027170</v>
      </c>
      <c r="O22" s="958">
        <f t="shared" si="11"/>
        <v>502320</v>
      </c>
      <c r="P22" s="958">
        <f t="shared" si="12"/>
        <v>266340</v>
      </c>
      <c r="Q22" s="407">
        <f t="shared" si="1"/>
        <v>23300610</v>
      </c>
      <c r="R22" s="703">
        <f t="shared" si="13"/>
        <v>0.92996611859415246</v>
      </c>
      <c r="S22" s="619" t="s">
        <v>652</v>
      </c>
      <c r="T22" s="605">
        <v>26436</v>
      </c>
      <c r="U22" s="605">
        <v>90474</v>
      </c>
      <c r="V22" s="605">
        <v>1610</v>
      </c>
      <c r="W22" s="605">
        <v>1641</v>
      </c>
      <c r="X22" s="605">
        <f t="shared" si="2"/>
        <v>120161</v>
      </c>
      <c r="Y22" s="605">
        <f t="shared" si="3"/>
        <v>-5042</v>
      </c>
      <c r="Z22" s="605">
        <f t="shared" si="4"/>
        <v>-6448</v>
      </c>
      <c r="AA22" s="605">
        <f t="shared" si="5"/>
        <v>0</v>
      </c>
      <c r="AB22" s="605">
        <f t="shared" si="6"/>
        <v>-352</v>
      </c>
      <c r="AC22" s="605">
        <f t="shared" si="7"/>
        <v>-11842</v>
      </c>
    </row>
    <row r="23" spans="1:29" ht="15" customHeight="1" x14ac:dyDescent="0.2">
      <c r="A23" s="928">
        <v>13</v>
      </c>
      <c r="B23" s="747" t="s">
        <v>653</v>
      </c>
      <c r="C23" s="955">
        <v>608</v>
      </c>
      <c r="D23" s="955">
        <v>422707</v>
      </c>
      <c r="E23" s="955">
        <v>1750</v>
      </c>
      <c r="F23" s="955">
        <v>0</v>
      </c>
      <c r="G23" s="956">
        <f t="shared" si="8"/>
        <v>425065</v>
      </c>
      <c r="H23" s="957">
        <v>529</v>
      </c>
      <c r="I23" s="957">
        <v>389682</v>
      </c>
      <c r="J23" s="957">
        <v>1750</v>
      </c>
      <c r="K23" s="957">
        <v>0</v>
      </c>
      <c r="L23" s="956">
        <f t="shared" si="0"/>
        <v>391961</v>
      </c>
      <c r="M23" s="958">
        <f t="shared" si="9"/>
        <v>121670</v>
      </c>
      <c r="N23" s="958">
        <f t="shared" si="10"/>
        <v>89626860</v>
      </c>
      <c r="O23" s="958">
        <f t="shared" si="11"/>
        <v>546000</v>
      </c>
      <c r="P23" s="958">
        <f t="shared" si="12"/>
        <v>0</v>
      </c>
      <c r="Q23" s="407">
        <f t="shared" si="1"/>
        <v>90294530</v>
      </c>
      <c r="R23" s="620">
        <f t="shared" si="13"/>
        <v>0.92212014633056116</v>
      </c>
      <c r="S23" s="619" t="s">
        <v>653</v>
      </c>
      <c r="T23" s="605">
        <v>608</v>
      </c>
      <c r="U23" s="605">
        <v>423293</v>
      </c>
      <c r="V23" s="605">
        <v>1750</v>
      </c>
      <c r="W23" s="605">
        <v>0</v>
      </c>
      <c r="X23" s="605">
        <f t="shared" si="2"/>
        <v>425651</v>
      </c>
      <c r="Y23" s="605">
        <f t="shared" si="3"/>
        <v>0</v>
      </c>
      <c r="Z23" s="605">
        <f t="shared" si="4"/>
        <v>-586</v>
      </c>
      <c r="AA23" s="605">
        <f t="shared" si="5"/>
        <v>0</v>
      </c>
      <c r="AB23" s="605">
        <f t="shared" si="6"/>
        <v>0</v>
      </c>
      <c r="AC23" s="605">
        <f t="shared" si="7"/>
        <v>-586</v>
      </c>
    </row>
    <row r="24" spans="1:29" ht="15" customHeight="1" x14ac:dyDescent="0.2">
      <c r="A24" s="928">
        <v>14</v>
      </c>
      <c r="B24" s="747" t="s">
        <v>654</v>
      </c>
      <c r="C24" s="955">
        <v>1211</v>
      </c>
      <c r="D24" s="955">
        <v>722494</v>
      </c>
      <c r="E24" s="955">
        <v>0</v>
      </c>
      <c r="F24" s="955">
        <v>0</v>
      </c>
      <c r="G24" s="956">
        <f t="shared" si="8"/>
        <v>723705</v>
      </c>
      <c r="H24" s="957">
        <v>1103</v>
      </c>
      <c r="I24" s="957">
        <v>662895</v>
      </c>
      <c r="J24" s="957">
        <v>0</v>
      </c>
      <c r="K24" s="957">
        <v>0</v>
      </c>
      <c r="L24" s="956">
        <f t="shared" si="0"/>
        <v>663998</v>
      </c>
      <c r="M24" s="958">
        <f t="shared" si="9"/>
        <v>253690</v>
      </c>
      <c r="N24" s="958">
        <f t="shared" si="10"/>
        <v>152465850</v>
      </c>
      <c r="O24" s="958">
        <f t="shared" si="11"/>
        <v>0</v>
      </c>
      <c r="P24" s="958">
        <f t="shared" si="12"/>
        <v>0</v>
      </c>
      <c r="Q24" s="407">
        <f t="shared" si="1"/>
        <v>152719540</v>
      </c>
      <c r="R24" s="702">
        <f t="shared" si="13"/>
        <v>0.91749815187127348</v>
      </c>
      <c r="S24" s="619" t="s">
        <v>654</v>
      </c>
      <c r="T24" s="605">
        <v>1205</v>
      </c>
      <c r="U24" s="605">
        <v>697809</v>
      </c>
      <c r="V24" s="605">
        <v>0</v>
      </c>
      <c r="W24" s="605">
        <v>0</v>
      </c>
      <c r="X24" s="605">
        <f t="shared" si="2"/>
        <v>699014</v>
      </c>
      <c r="Y24" s="605">
        <f t="shared" si="3"/>
        <v>6</v>
      </c>
      <c r="Z24" s="605">
        <f t="shared" si="4"/>
        <v>24685</v>
      </c>
      <c r="AA24" s="605">
        <f t="shared" si="5"/>
        <v>0</v>
      </c>
      <c r="AB24" s="605">
        <f t="shared" si="6"/>
        <v>0</v>
      </c>
      <c r="AC24" s="605">
        <f t="shared" si="7"/>
        <v>24691</v>
      </c>
    </row>
    <row r="25" spans="1:29" ht="15" customHeight="1" x14ac:dyDescent="0.2">
      <c r="A25" s="928">
        <v>15</v>
      </c>
      <c r="B25" s="747" t="s">
        <v>655</v>
      </c>
      <c r="C25" s="955">
        <v>0</v>
      </c>
      <c r="D25" s="955">
        <v>428621</v>
      </c>
      <c r="E25" s="955">
        <v>1150</v>
      </c>
      <c r="F25" s="955">
        <v>450</v>
      </c>
      <c r="G25" s="956">
        <f t="shared" si="8"/>
        <v>430221</v>
      </c>
      <c r="H25" s="957">
        <v>0</v>
      </c>
      <c r="I25" s="957">
        <v>404321</v>
      </c>
      <c r="J25" s="957">
        <v>1150</v>
      </c>
      <c r="K25" s="957">
        <v>430</v>
      </c>
      <c r="L25" s="956">
        <f t="shared" si="0"/>
        <v>405901</v>
      </c>
      <c r="M25" s="958">
        <f t="shared" si="9"/>
        <v>0</v>
      </c>
      <c r="N25" s="958">
        <f t="shared" si="10"/>
        <v>92993830</v>
      </c>
      <c r="O25" s="958">
        <f t="shared" si="11"/>
        <v>358800</v>
      </c>
      <c r="P25" s="958">
        <f t="shared" si="12"/>
        <v>98900</v>
      </c>
      <c r="Q25" s="407">
        <f t="shared" si="1"/>
        <v>93451530</v>
      </c>
      <c r="R25" s="703">
        <f t="shared" si="13"/>
        <v>0.94347091378617032</v>
      </c>
      <c r="S25" s="619" t="s">
        <v>655</v>
      </c>
      <c r="T25" s="605">
        <v>0</v>
      </c>
      <c r="U25" s="605">
        <v>426690</v>
      </c>
      <c r="V25" s="605">
        <v>1150</v>
      </c>
      <c r="W25" s="605">
        <v>450</v>
      </c>
      <c r="X25" s="605">
        <f t="shared" si="2"/>
        <v>428290</v>
      </c>
      <c r="Y25" s="605">
        <f t="shared" si="3"/>
        <v>0</v>
      </c>
      <c r="Z25" s="605">
        <f t="shared" si="4"/>
        <v>1931</v>
      </c>
      <c r="AA25" s="605">
        <f t="shared" si="5"/>
        <v>0</v>
      </c>
      <c r="AB25" s="605">
        <f t="shared" si="6"/>
        <v>0</v>
      </c>
      <c r="AC25" s="605">
        <f t="shared" si="7"/>
        <v>1931</v>
      </c>
    </row>
    <row r="26" spans="1:29" ht="15" customHeight="1" x14ac:dyDescent="0.2">
      <c r="A26" s="928">
        <v>16</v>
      </c>
      <c r="B26" s="747" t="s">
        <v>656</v>
      </c>
      <c r="C26" s="955">
        <v>2409</v>
      </c>
      <c r="D26" s="955">
        <v>422808</v>
      </c>
      <c r="E26" s="955">
        <v>1290</v>
      </c>
      <c r="F26" s="955">
        <v>2029</v>
      </c>
      <c r="G26" s="956">
        <f t="shared" si="8"/>
        <v>428536</v>
      </c>
      <c r="H26" s="957">
        <v>2285</v>
      </c>
      <c r="I26" s="957">
        <v>398921</v>
      </c>
      <c r="J26" s="957">
        <v>1290</v>
      </c>
      <c r="K26" s="957">
        <v>1929</v>
      </c>
      <c r="L26" s="956">
        <f t="shared" si="0"/>
        <v>404425</v>
      </c>
      <c r="M26" s="958">
        <f t="shared" si="9"/>
        <v>525550</v>
      </c>
      <c r="N26" s="958">
        <f t="shared" si="10"/>
        <v>91751830</v>
      </c>
      <c r="O26" s="958">
        <f t="shared" si="11"/>
        <v>402480</v>
      </c>
      <c r="P26" s="958">
        <f t="shared" si="12"/>
        <v>443670</v>
      </c>
      <c r="Q26" s="407">
        <f t="shared" si="1"/>
        <v>93123530</v>
      </c>
      <c r="R26" s="703">
        <f t="shared" si="13"/>
        <v>0.9437363488715067</v>
      </c>
      <c r="S26" s="619" t="s">
        <v>656</v>
      </c>
      <c r="T26" s="605">
        <v>3080</v>
      </c>
      <c r="U26" s="605">
        <v>422159</v>
      </c>
      <c r="V26" s="605">
        <v>1366</v>
      </c>
      <c r="W26" s="605">
        <v>1800</v>
      </c>
      <c r="X26" s="605">
        <f t="shared" si="2"/>
        <v>428405</v>
      </c>
      <c r="Y26" s="605">
        <f t="shared" si="3"/>
        <v>-671</v>
      </c>
      <c r="Z26" s="605">
        <f t="shared" si="4"/>
        <v>649</v>
      </c>
      <c r="AA26" s="605">
        <f t="shared" si="5"/>
        <v>-76</v>
      </c>
      <c r="AB26" s="605">
        <f t="shared" si="6"/>
        <v>229</v>
      </c>
      <c r="AC26" s="605">
        <f t="shared" si="7"/>
        <v>131</v>
      </c>
    </row>
    <row r="27" spans="1:29" ht="15" customHeight="1" x14ac:dyDescent="0.2">
      <c r="A27" s="928">
        <v>17</v>
      </c>
      <c r="B27" s="747" t="s">
        <v>657</v>
      </c>
      <c r="C27" s="955">
        <v>0</v>
      </c>
      <c r="D27" s="955">
        <v>409080</v>
      </c>
      <c r="E27" s="955">
        <v>3089</v>
      </c>
      <c r="F27" s="955">
        <v>0</v>
      </c>
      <c r="G27" s="956">
        <f t="shared" si="8"/>
        <v>412169</v>
      </c>
      <c r="H27" s="957">
        <v>0</v>
      </c>
      <c r="I27" s="957">
        <v>386250</v>
      </c>
      <c r="J27" s="957">
        <v>3089</v>
      </c>
      <c r="K27" s="957">
        <v>0</v>
      </c>
      <c r="L27" s="956">
        <f t="shared" si="0"/>
        <v>389339</v>
      </c>
      <c r="M27" s="958">
        <f t="shared" si="9"/>
        <v>0</v>
      </c>
      <c r="N27" s="958">
        <f t="shared" si="10"/>
        <v>88837500</v>
      </c>
      <c r="O27" s="958">
        <f t="shared" si="11"/>
        <v>963768</v>
      </c>
      <c r="P27" s="958">
        <f t="shared" si="12"/>
        <v>0</v>
      </c>
      <c r="Q27" s="407">
        <f t="shared" si="1"/>
        <v>89801268</v>
      </c>
      <c r="R27" s="703">
        <f t="shared" si="13"/>
        <v>0.94461009925540251</v>
      </c>
      <c r="S27" s="619" t="s">
        <v>657</v>
      </c>
      <c r="T27" s="605">
        <v>0</v>
      </c>
      <c r="U27" s="605">
        <v>382656</v>
      </c>
      <c r="V27" s="605">
        <v>2852</v>
      </c>
      <c r="W27" s="605">
        <v>0</v>
      </c>
      <c r="X27" s="605">
        <f t="shared" si="2"/>
        <v>385508</v>
      </c>
      <c r="Y27" s="605">
        <f t="shared" si="3"/>
        <v>0</v>
      </c>
      <c r="Z27" s="605">
        <f t="shared" si="4"/>
        <v>26424</v>
      </c>
      <c r="AA27" s="605">
        <f t="shared" si="5"/>
        <v>237</v>
      </c>
      <c r="AB27" s="605">
        <f t="shared" si="6"/>
        <v>0</v>
      </c>
      <c r="AC27" s="605">
        <f t="shared" si="7"/>
        <v>26661</v>
      </c>
    </row>
    <row r="28" spans="1:29" ht="15" customHeight="1" x14ac:dyDescent="0.2">
      <c r="A28" s="928">
        <v>18</v>
      </c>
      <c r="B28" s="747" t="s">
        <v>658</v>
      </c>
      <c r="C28" s="955">
        <v>11844</v>
      </c>
      <c r="D28" s="955">
        <v>618071</v>
      </c>
      <c r="E28" s="955">
        <v>2000</v>
      </c>
      <c r="F28" s="955">
        <v>0</v>
      </c>
      <c r="G28" s="956">
        <f t="shared" si="8"/>
        <v>631915</v>
      </c>
      <c r="H28" s="957">
        <v>10054</v>
      </c>
      <c r="I28" s="957">
        <v>568662</v>
      </c>
      <c r="J28" s="957">
        <v>2000</v>
      </c>
      <c r="K28" s="957">
        <v>0</v>
      </c>
      <c r="L28" s="956">
        <f t="shared" si="0"/>
        <v>580716</v>
      </c>
      <c r="M28" s="958">
        <f t="shared" si="9"/>
        <v>2312420</v>
      </c>
      <c r="N28" s="958">
        <f t="shared" si="10"/>
        <v>130792260</v>
      </c>
      <c r="O28" s="958">
        <f t="shared" si="11"/>
        <v>624000</v>
      </c>
      <c r="P28" s="958">
        <f t="shared" si="12"/>
        <v>0</v>
      </c>
      <c r="Q28" s="407">
        <f t="shared" si="1"/>
        <v>133728680</v>
      </c>
      <c r="R28" s="702">
        <f t="shared" si="13"/>
        <v>0.91897802710807619</v>
      </c>
      <c r="S28" s="619" t="s">
        <v>658</v>
      </c>
      <c r="T28" s="605">
        <v>5718</v>
      </c>
      <c r="U28" s="605">
        <v>628724</v>
      </c>
      <c r="V28" s="605">
        <v>2000</v>
      </c>
      <c r="W28" s="605">
        <v>405</v>
      </c>
      <c r="X28" s="605">
        <f t="shared" si="2"/>
        <v>636847</v>
      </c>
      <c r="Y28" s="605">
        <f t="shared" si="3"/>
        <v>6126</v>
      </c>
      <c r="Z28" s="605">
        <f t="shared" si="4"/>
        <v>-10653</v>
      </c>
      <c r="AA28" s="605">
        <f t="shared" si="5"/>
        <v>0</v>
      </c>
      <c r="AB28" s="605">
        <f t="shared" si="6"/>
        <v>-405</v>
      </c>
      <c r="AC28" s="605">
        <f t="shared" si="7"/>
        <v>-4932</v>
      </c>
    </row>
    <row r="29" spans="1:29" ht="15" customHeight="1" x14ac:dyDescent="0.2">
      <c r="A29" s="928">
        <v>19</v>
      </c>
      <c r="B29" s="747" t="s">
        <v>659</v>
      </c>
      <c r="C29" s="955">
        <v>3841</v>
      </c>
      <c r="D29" s="955">
        <v>610977</v>
      </c>
      <c r="E29" s="955">
        <v>1250</v>
      </c>
      <c r="F29" s="955">
        <v>34562</v>
      </c>
      <c r="G29" s="956">
        <f t="shared" si="8"/>
        <v>650630</v>
      </c>
      <c r="H29" s="957">
        <v>3635</v>
      </c>
      <c r="I29" s="957">
        <v>575076</v>
      </c>
      <c r="J29" s="957">
        <v>1250</v>
      </c>
      <c r="K29" s="957">
        <v>33412</v>
      </c>
      <c r="L29" s="956">
        <f t="shared" si="0"/>
        <v>613373</v>
      </c>
      <c r="M29" s="958">
        <f t="shared" si="9"/>
        <v>836050</v>
      </c>
      <c r="N29" s="958">
        <f t="shared" si="10"/>
        <v>132267480</v>
      </c>
      <c r="O29" s="958">
        <f t="shared" si="11"/>
        <v>390000</v>
      </c>
      <c r="P29" s="958">
        <f t="shared" si="12"/>
        <v>7684760</v>
      </c>
      <c r="Q29" s="407">
        <f t="shared" si="1"/>
        <v>141178290</v>
      </c>
      <c r="R29" s="620">
        <f t="shared" si="13"/>
        <v>0.94273703948480703</v>
      </c>
      <c r="S29" s="619" t="s">
        <v>659</v>
      </c>
      <c r="T29" s="605">
        <v>3841</v>
      </c>
      <c r="U29" s="605">
        <v>631342</v>
      </c>
      <c r="V29" s="605">
        <v>1150</v>
      </c>
      <c r="W29" s="605">
        <v>34562</v>
      </c>
      <c r="X29" s="605">
        <f t="shared" si="2"/>
        <v>670895</v>
      </c>
      <c r="Y29" s="605">
        <f t="shared" si="3"/>
        <v>0</v>
      </c>
      <c r="Z29" s="605">
        <f t="shared" si="4"/>
        <v>-20365</v>
      </c>
      <c r="AA29" s="605">
        <f t="shared" si="5"/>
        <v>100</v>
      </c>
      <c r="AB29" s="605">
        <f t="shared" si="6"/>
        <v>0</v>
      </c>
      <c r="AC29" s="605">
        <f t="shared" si="7"/>
        <v>-20265</v>
      </c>
    </row>
    <row r="30" spans="1:29" ht="15" customHeight="1" x14ac:dyDescent="0.2">
      <c r="A30" s="928">
        <v>20</v>
      </c>
      <c r="B30" s="747" t="s">
        <v>660</v>
      </c>
      <c r="C30" s="955">
        <v>193</v>
      </c>
      <c r="D30" s="955">
        <v>308157</v>
      </c>
      <c r="E30" s="955">
        <v>3985</v>
      </c>
      <c r="F30" s="955">
        <v>0</v>
      </c>
      <c r="G30" s="956">
        <f t="shared" si="8"/>
        <v>312335</v>
      </c>
      <c r="H30" s="957">
        <v>193</v>
      </c>
      <c r="I30" s="957">
        <v>293337</v>
      </c>
      <c r="J30" s="957">
        <v>3985</v>
      </c>
      <c r="K30" s="957">
        <v>0</v>
      </c>
      <c r="L30" s="956">
        <f t="shared" si="0"/>
        <v>297515</v>
      </c>
      <c r="M30" s="958">
        <f t="shared" si="9"/>
        <v>44390</v>
      </c>
      <c r="N30" s="958">
        <f t="shared" si="10"/>
        <v>67467510</v>
      </c>
      <c r="O30" s="958">
        <f t="shared" si="11"/>
        <v>1243320</v>
      </c>
      <c r="P30" s="958">
        <f t="shared" si="12"/>
        <v>0</v>
      </c>
      <c r="Q30" s="407">
        <f t="shared" si="1"/>
        <v>68755220</v>
      </c>
      <c r="R30" s="703">
        <f t="shared" si="13"/>
        <v>0.95255094689996322</v>
      </c>
      <c r="S30" s="619" t="s">
        <v>660</v>
      </c>
      <c r="T30" s="605">
        <v>171</v>
      </c>
      <c r="U30" s="605">
        <v>310922</v>
      </c>
      <c r="V30" s="605">
        <v>4181</v>
      </c>
      <c r="W30" s="605">
        <v>0</v>
      </c>
      <c r="X30" s="605">
        <f t="shared" si="2"/>
        <v>315274</v>
      </c>
      <c r="Y30" s="605">
        <f t="shared" si="3"/>
        <v>22</v>
      </c>
      <c r="Z30" s="605">
        <f t="shared" si="4"/>
        <v>-2765</v>
      </c>
      <c r="AA30" s="605">
        <f t="shared" si="5"/>
        <v>-196</v>
      </c>
      <c r="AB30" s="605">
        <f t="shared" si="6"/>
        <v>0</v>
      </c>
      <c r="AC30" s="605">
        <f t="shared" si="7"/>
        <v>-2939</v>
      </c>
    </row>
    <row r="31" spans="1:29" ht="15" customHeight="1" x14ac:dyDescent="0.2">
      <c r="A31" s="928">
        <v>21</v>
      </c>
      <c r="B31" s="747" t="s">
        <v>661</v>
      </c>
      <c r="C31" s="955">
        <v>0</v>
      </c>
      <c r="D31" s="955">
        <v>66514</v>
      </c>
      <c r="E31" s="955">
        <v>411</v>
      </c>
      <c r="F31" s="955">
        <v>0</v>
      </c>
      <c r="G31" s="956">
        <f t="shared" si="8"/>
        <v>66925</v>
      </c>
      <c r="H31" s="957">
        <v>0</v>
      </c>
      <c r="I31" s="957">
        <v>64514</v>
      </c>
      <c r="J31" s="957">
        <v>411</v>
      </c>
      <c r="K31" s="957">
        <v>0</v>
      </c>
      <c r="L31" s="956">
        <f t="shared" si="0"/>
        <v>64925</v>
      </c>
      <c r="M31" s="958">
        <f t="shared" si="9"/>
        <v>0</v>
      </c>
      <c r="N31" s="958">
        <f t="shared" si="10"/>
        <v>14838220</v>
      </c>
      <c r="O31" s="958">
        <f t="shared" si="11"/>
        <v>128232</v>
      </c>
      <c r="P31" s="958">
        <f t="shared" si="12"/>
        <v>0</v>
      </c>
      <c r="Q31" s="407">
        <f t="shared" si="1"/>
        <v>14966452</v>
      </c>
      <c r="R31" s="620">
        <f t="shared" si="13"/>
        <v>0.97011580127007846</v>
      </c>
      <c r="S31" s="619" t="s">
        <v>661</v>
      </c>
      <c r="T31" s="605">
        <v>0</v>
      </c>
      <c r="U31" s="605">
        <v>69192</v>
      </c>
      <c r="V31" s="605">
        <v>380</v>
      </c>
      <c r="W31" s="605">
        <v>0</v>
      </c>
      <c r="X31" s="605">
        <f t="shared" si="2"/>
        <v>69572</v>
      </c>
      <c r="Y31" s="605">
        <f t="shared" si="3"/>
        <v>0</v>
      </c>
      <c r="Z31" s="605">
        <f t="shared" si="4"/>
        <v>-2678</v>
      </c>
      <c r="AA31" s="605">
        <f t="shared" si="5"/>
        <v>31</v>
      </c>
      <c r="AB31" s="605">
        <f t="shared" si="6"/>
        <v>0</v>
      </c>
      <c r="AC31" s="605">
        <f t="shared" si="7"/>
        <v>-2647</v>
      </c>
    </row>
    <row r="32" spans="1:29" ht="15" customHeight="1" x14ac:dyDescent="0.2">
      <c r="A32" s="928">
        <v>22</v>
      </c>
      <c r="B32" s="747" t="s">
        <v>662</v>
      </c>
      <c r="C32" s="955">
        <v>1342</v>
      </c>
      <c r="D32" s="955">
        <v>177873</v>
      </c>
      <c r="E32" s="955">
        <v>943</v>
      </c>
      <c r="F32" s="955">
        <v>334</v>
      </c>
      <c r="G32" s="956">
        <f t="shared" si="8"/>
        <v>180492</v>
      </c>
      <c r="H32" s="957">
        <v>1279</v>
      </c>
      <c r="I32" s="957">
        <v>168573</v>
      </c>
      <c r="J32" s="957">
        <v>943</v>
      </c>
      <c r="K32" s="957">
        <v>334</v>
      </c>
      <c r="L32" s="956">
        <f t="shared" si="0"/>
        <v>171129</v>
      </c>
      <c r="M32" s="958">
        <f t="shared" si="9"/>
        <v>294170</v>
      </c>
      <c r="N32" s="958">
        <f t="shared" si="10"/>
        <v>38771790</v>
      </c>
      <c r="O32" s="958">
        <f t="shared" si="11"/>
        <v>294216</v>
      </c>
      <c r="P32" s="958">
        <f t="shared" si="12"/>
        <v>76820</v>
      </c>
      <c r="Q32" s="407">
        <f t="shared" si="1"/>
        <v>39436996</v>
      </c>
      <c r="R32" s="703">
        <f t="shared" si="13"/>
        <v>0.94812512465926468</v>
      </c>
      <c r="S32" s="619" t="s">
        <v>662</v>
      </c>
      <c r="T32" s="605">
        <v>0</v>
      </c>
      <c r="U32" s="605">
        <v>183878</v>
      </c>
      <c r="V32" s="605">
        <v>1039</v>
      </c>
      <c r="W32" s="605">
        <v>341</v>
      </c>
      <c r="X32" s="605">
        <f t="shared" si="2"/>
        <v>185258</v>
      </c>
      <c r="Y32" s="605">
        <f t="shared" si="3"/>
        <v>1342</v>
      </c>
      <c r="Z32" s="605">
        <f t="shared" si="4"/>
        <v>-6005</v>
      </c>
      <c r="AA32" s="605">
        <f t="shared" si="5"/>
        <v>-96</v>
      </c>
      <c r="AB32" s="605">
        <f t="shared" si="6"/>
        <v>-7</v>
      </c>
      <c r="AC32" s="605">
        <f t="shared" si="7"/>
        <v>-4766</v>
      </c>
    </row>
    <row r="33" spans="1:29" ht="15" customHeight="1" x14ac:dyDescent="0.2">
      <c r="A33" s="928">
        <v>23</v>
      </c>
      <c r="B33" s="747" t="s">
        <v>663</v>
      </c>
      <c r="C33" s="955">
        <v>634</v>
      </c>
      <c r="D33" s="955">
        <v>120913</v>
      </c>
      <c r="E33" s="955">
        <v>302</v>
      </c>
      <c r="F33" s="955">
        <v>186</v>
      </c>
      <c r="G33" s="956">
        <f t="shared" si="8"/>
        <v>122035</v>
      </c>
      <c r="H33" s="957">
        <v>625</v>
      </c>
      <c r="I33" s="957">
        <v>110913</v>
      </c>
      <c r="J33" s="957">
        <v>302</v>
      </c>
      <c r="K33" s="957">
        <v>186</v>
      </c>
      <c r="L33" s="956">
        <f t="shared" si="0"/>
        <v>112026</v>
      </c>
      <c r="M33" s="958">
        <f t="shared" si="9"/>
        <v>143750</v>
      </c>
      <c r="N33" s="958">
        <f t="shared" si="10"/>
        <v>25509990</v>
      </c>
      <c r="O33" s="958">
        <f t="shared" si="11"/>
        <v>94224</v>
      </c>
      <c r="P33" s="958">
        <f t="shared" si="12"/>
        <v>42780</v>
      </c>
      <c r="Q33" s="407">
        <f t="shared" si="1"/>
        <v>25790744</v>
      </c>
      <c r="R33" s="620">
        <f t="shared" si="13"/>
        <v>0.91798254599090423</v>
      </c>
      <c r="S33" s="619" t="s">
        <v>663</v>
      </c>
      <c r="T33" s="605">
        <v>933</v>
      </c>
      <c r="U33" s="605">
        <v>109486</v>
      </c>
      <c r="V33" s="605">
        <v>314</v>
      </c>
      <c r="W33" s="605">
        <v>105</v>
      </c>
      <c r="X33" s="605">
        <f t="shared" si="2"/>
        <v>110838</v>
      </c>
      <c r="Y33" s="605">
        <f t="shared" si="3"/>
        <v>-299</v>
      </c>
      <c r="Z33" s="605">
        <f t="shared" si="4"/>
        <v>11427</v>
      </c>
      <c r="AA33" s="605">
        <f t="shared" si="5"/>
        <v>-12</v>
      </c>
      <c r="AB33" s="605">
        <f t="shared" si="6"/>
        <v>81</v>
      </c>
      <c r="AC33" s="605">
        <f t="shared" si="7"/>
        <v>11197</v>
      </c>
    </row>
    <row r="34" spans="1:29" ht="15" customHeight="1" x14ac:dyDescent="0.2">
      <c r="A34" s="318">
        <v>24</v>
      </c>
      <c r="B34" s="747" t="s">
        <v>664</v>
      </c>
      <c r="C34" s="955">
        <v>69</v>
      </c>
      <c r="D34" s="955">
        <v>11106</v>
      </c>
      <c r="E34" s="955">
        <v>0</v>
      </c>
      <c r="F34" s="955">
        <v>0</v>
      </c>
      <c r="G34" s="956">
        <f t="shared" si="8"/>
        <v>11175</v>
      </c>
      <c r="H34" s="957">
        <v>69</v>
      </c>
      <c r="I34" s="957">
        <v>10826</v>
      </c>
      <c r="J34" s="957">
        <v>0</v>
      </c>
      <c r="K34" s="957">
        <v>0</v>
      </c>
      <c r="L34" s="956">
        <f t="shared" si="0"/>
        <v>10895</v>
      </c>
      <c r="M34" s="958">
        <f t="shared" si="9"/>
        <v>15870</v>
      </c>
      <c r="N34" s="958">
        <f t="shared" si="10"/>
        <v>2489980</v>
      </c>
      <c r="O34" s="958">
        <f t="shared" si="11"/>
        <v>0</v>
      </c>
      <c r="P34" s="958">
        <f t="shared" si="12"/>
        <v>0</v>
      </c>
      <c r="Q34" s="407">
        <f t="shared" si="1"/>
        <v>2505850</v>
      </c>
      <c r="R34" s="620">
        <f t="shared" si="13"/>
        <v>0.97494407158836693</v>
      </c>
      <c r="S34" s="619" t="s">
        <v>664</v>
      </c>
      <c r="T34" s="605">
        <v>0</v>
      </c>
      <c r="U34" s="605">
        <v>15250</v>
      </c>
      <c r="V34" s="605">
        <v>0</v>
      </c>
      <c r="W34" s="605">
        <v>0</v>
      </c>
      <c r="X34" s="605">
        <f t="shared" si="2"/>
        <v>15250</v>
      </c>
      <c r="Y34" s="605">
        <f t="shared" si="3"/>
        <v>69</v>
      </c>
      <c r="Z34" s="605">
        <f t="shared" si="4"/>
        <v>-4144</v>
      </c>
      <c r="AA34" s="605">
        <f t="shared" si="5"/>
        <v>0</v>
      </c>
      <c r="AB34" s="605">
        <f t="shared" si="6"/>
        <v>0</v>
      </c>
      <c r="AC34" s="605">
        <f t="shared" si="7"/>
        <v>-4075</v>
      </c>
    </row>
    <row r="35" spans="1:29" ht="15" customHeight="1" x14ac:dyDescent="0.2">
      <c r="A35" s="1211" t="s">
        <v>16</v>
      </c>
      <c r="B35" s="1233"/>
      <c r="C35" s="995">
        <f>SUM(C11:C34)</f>
        <v>52373</v>
      </c>
      <c r="D35" s="995">
        <f>SUM(D11:D34)</f>
        <v>7191360</v>
      </c>
      <c r="E35" s="995">
        <f>SUM(E11:E34)</f>
        <v>26167</v>
      </c>
      <c r="F35" s="995">
        <f>SUM(F11:F34)</f>
        <v>47779</v>
      </c>
      <c r="G35" s="995">
        <f>SUM(C35:F35)</f>
        <v>7317679</v>
      </c>
      <c r="H35" s="995">
        <f>SUM(H11:H34)</f>
        <v>47708</v>
      </c>
      <c r="I35" s="995">
        <f>SUM(I11:I34)</f>
        <v>6711259</v>
      </c>
      <c r="J35" s="995">
        <f>SUM(J11:J34)</f>
        <v>26167</v>
      </c>
      <c r="K35" s="995">
        <f>SUM(K11:K34)</f>
        <v>45579</v>
      </c>
      <c r="L35" s="995">
        <f t="shared" si="0"/>
        <v>6830713</v>
      </c>
      <c r="M35" s="996">
        <f>SUM(M11:M34)</f>
        <v>10972840</v>
      </c>
      <c r="N35" s="996">
        <f>SUM(N11:N34)</f>
        <v>1543589570</v>
      </c>
      <c r="O35" s="996">
        <f>SUM(O11:O34)</f>
        <v>8164104</v>
      </c>
      <c r="P35" s="996">
        <f>SUM(P11:P34)</f>
        <v>10483170</v>
      </c>
      <c r="Q35" s="996">
        <f>SUM(L35:P35)</f>
        <v>1580040397</v>
      </c>
      <c r="R35" s="620">
        <f t="shared" si="13"/>
        <v>0.9334534898292205</v>
      </c>
      <c r="T35" s="605">
        <f>SUM(T11:T34)</f>
        <v>53398</v>
      </c>
      <c r="U35" s="605">
        <f>SUM(U11:U34)</f>
        <v>7161325</v>
      </c>
      <c r="V35" s="605">
        <f>SUM(V11:V34)</f>
        <v>31320</v>
      </c>
      <c r="W35" s="605">
        <f>SUM(W11:W34)</f>
        <v>48903</v>
      </c>
      <c r="X35" s="605">
        <f t="shared" si="2"/>
        <v>7294946</v>
      </c>
      <c r="Y35" s="605">
        <f>SUM(Y11:Y34)</f>
        <v>-1025</v>
      </c>
      <c r="Z35" s="605">
        <f>SUM(Z11:Z34)</f>
        <v>30035</v>
      </c>
      <c r="AA35" s="605">
        <f>SUM(AA11:AA34)</f>
        <v>-5153</v>
      </c>
      <c r="AB35" s="605">
        <f>SUM(AB11:AB34)</f>
        <v>-1124</v>
      </c>
      <c r="AC35" s="605">
        <f t="shared" si="7"/>
        <v>22733</v>
      </c>
    </row>
    <row r="36" spans="1:29" x14ac:dyDescent="0.2">
      <c r="A36" s="396"/>
      <c r="B36" s="397"/>
      <c r="C36" s="997">
        <f>'enrolment vs availed_UPY '!C35</f>
        <v>10752</v>
      </c>
      <c r="D36" s="997">
        <f>'enrolment vs availed_UPY '!D35</f>
        <v>3988099</v>
      </c>
      <c r="E36" s="997">
        <f>'enrolment vs availed_UPY '!E35</f>
        <v>0</v>
      </c>
      <c r="F36" s="997">
        <f>'enrolment vs availed_UPY '!F35</f>
        <v>245935</v>
      </c>
      <c r="G36" s="997">
        <f>'enrolment vs availed_UPY '!G35</f>
        <v>4244786</v>
      </c>
      <c r="H36" s="997">
        <f>'enrolment vs availed_UPY '!H35</f>
        <v>10159</v>
      </c>
      <c r="I36" s="997">
        <f>'enrolment vs availed_UPY '!I35</f>
        <v>3860778</v>
      </c>
      <c r="J36" s="997">
        <f>'enrolment vs availed_UPY '!J35</f>
        <v>0</v>
      </c>
      <c r="K36" s="997">
        <f>'enrolment vs availed_UPY '!K35</f>
        <v>240818</v>
      </c>
      <c r="L36" s="997">
        <f>'enrolment vs availed_UPY '!L35</f>
        <v>4111755</v>
      </c>
      <c r="M36" s="997">
        <f>'enrolment vs availed_UPY '!M35</f>
        <v>2336570</v>
      </c>
      <c r="N36" s="997">
        <f>'enrolment vs availed_UPY '!N35</f>
        <v>887978940</v>
      </c>
      <c r="O36" s="997">
        <f>'enrolment vs availed_UPY '!O35</f>
        <v>0</v>
      </c>
      <c r="P36" s="997">
        <f>'enrolment vs availed_UPY '!P35</f>
        <v>55388140</v>
      </c>
      <c r="Q36" s="997">
        <f>'enrolment vs availed_UPY '!Q35</f>
        <v>945703650</v>
      </c>
    </row>
    <row r="37" spans="1:29" x14ac:dyDescent="0.2">
      <c r="A37" s="396"/>
      <c r="B37" s="397"/>
      <c r="C37" s="676">
        <f t="shared" ref="C37:K37" si="14">SUM(C35:C36)</f>
        <v>63125</v>
      </c>
      <c r="D37" s="676">
        <f t="shared" si="14"/>
        <v>11179459</v>
      </c>
      <c r="E37" s="676">
        <f t="shared" si="14"/>
        <v>26167</v>
      </c>
      <c r="F37" s="676">
        <f t="shared" si="14"/>
        <v>293714</v>
      </c>
      <c r="G37" s="676">
        <f t="shared" si="14"/>
        <v>11562465</v>
      </c>
      <c r="H37" s="676">
        <f t="shared" si="14"/>
        <v>57867</v>
      </c>
      <c r="I37" s="676">
        <f t="shared" si="14"/>
        <v>10572037</v>
      </c>
      <c r="J37" s="676">
        <f t="shared" si="14"/>
        <v>26167</v>
      </c>
      <c r="K37" s="676">
        <f t="shared" si="14"/>
        <v>286397</v>
      </c>
      <c r="L37" s="676">
        <f>SUM(L35:L36)</f>
        <v>10942468</v>
      </c>
      <c r="M37" s="407">
        <f>SUM(M35:M36)</f>
        <v>13309410</v>
      </c>
      <c r="N37" s="407">
        <f>SUM(N35:N36)</f>
        <v>2431568510</v>
      </c>
      <c r="O37" s="407">
        <f>SUM(O35:O36)</f>
        <v>8164104</v>
      </c>
      <c r="P37" s="407">
        <f>SUM(P35:P36)</f>
        <v>65871310</v>
      </c>
      <c r="Q37" s="679">
        <f>SUM(M37:P37)</f>
        <v>2518913334</v>
      </c>
    </row>
    <row r="38" spans="1:29" x14ac:dyDescent="0.2">
      <c r="A38" s="396"/>
      <c r="B38" s="397"/>
      <c r="C38" s="933"/>
      <c r="D38" s="933"/>
      <c r="E38" s="933"/>
      <c r="F38" s="933"/>
      <c r="G38" s="933"/>
      <c r="H38" s="933"/>
      <c r="I38" s="621"/>
      <c r="J38" s="621"/>
      <c r="K38" s="621"/>
      <c r="L38" s="621"/>
      <c r="M38" s="933"/>
      <c r="N38" s="933"/>
      <c r="O38" s="933"/>
      <c r="P38" s="933"/>
      <c r="Q38" s="678"/>
    </row>
    <row r="39" spans="1:29" x14ac:dyDescent="0.2">
      <c r="A39" s="396"/>
      <c r="B39" s="397"/>
      <c r="I39" s="621"/>
      <c r="J39" s="621"/>
      <c r="K39" s="621"/>
      <c r="L39" s="621"/>
      <c r="Q39" s="678"/>
    </row>
    <row r="40" spans="1:29" x14ac:dyDescent="0.2">
      <c r="A40" s="390" t="s">
        <v>8</v>
      </c>
      <c r="B40" s="374"/>
      <c r="I40" s="621"/>
      <c r="J40" s="621"/>
      <c r="K40" s="621"/>
      <c r="L40" s="621"/>
    </row>
    <row r="41" spans="1:29" x14ac:dyDescent="0.2">
      <c r="A41" s="374" t="s">
        <v>9</v>
      </c>
      <c r="B41" s="374"/>
    </row>
    <row r="42" spans="1:29" x14ac:dyDescent="0.2">
      <c r="A42" s="374" t="s">
        <v>10</v>
      </c>
      <c r="B42" s="374"/>
    </row>
    <row r="43" spans="1:29" s="374" customFormat="1" x14ac:dyDescent="0.2">
      <c r="A43" s="605" t="s">
        <v>389</v>
      </c>
      <c r="J43" s="388"/>
      <c r="K43" s="388"/>
      <c r="L43" s="388"/>
      <c r="Q43" s="398"/>
    </row>
    <row r="44" spans="1:29" s="374" customFormat="1" x14ac:dyDescent="0.2">
      <c r="C44" s="605" t="s">
        <v>390</v>
      </c>
      <c r="E44" s="389"/>
      <c r="F44" s="389"/>
      <c r="G44" s="389"/>
      <c r="H44" s="389"/>
      <c r="I44" s="389"/>
      <c r="J44" s="389"/>
      <c r="K44" s="389"/>
      <c r="L44" s="389"/>
      <c r="M44" s="389"/>
    </row>
    <row r="45" spans="1:29" ht="12.75" customHeight="1" x14ac:dyDescent="0.2">
      <c r="B45" s="322"/>
      <c r="C45" s="322"/>
      <c r="D45" s="322"/>
      <c r="E45" s="322"/>
      <c r="F45" s="322"/>
      <c r="G45" s="322"/>
      <c r="I45" s="322"/>
    </row>
    <row r="46" spans="1:29" ht="12.75" customHeight="1" x14ac:dyDescent="0.2">
      <c r="A46" s="9" t="s">
        <v>1191</v>
      </c>
      <c r="B46" s="342"/>
      <c r="C46" s="342"/>
      <c r="D46" s="342"/>
      <c r="E46" s="342"/>
      <c r="F46" s="342"/>
      <c r="G46" s="1203" t="s">
        <v>804</v>
      </c>
      <c r="H46" s="1203"/>
      <c r="I46" s="1203"/>
      <c r="J46" s="1203"/>
      <c r="K46" s="342"/>
      <c r="L46" s="342"/>
      <c r="M46" s="1203" t="s">
        <v>803</v>
      </c>
      <c r="N46" s="1203"/>
      <c r="O46" s="1203"/>
      <c r="P46" s="1203"/>
      <c r="Q46" s="1203"/>
    </row>
    <row r="47" spans="1:29" ht="12.75" customHeight="1" x14ac:dyDescent="0.2">
      <c r="A47" s="342" t="s">
        <v>244</v>
      </c>
      <c r="B47" s="342"/>
      <c r="C47" s="342"/>
      <c r="D47" s="342"/>
      <c r="E47" s="342"/>
      <c r="F47" s="342"/>
      <c r="G47" s="1213" t="s">
        <v>802</v>
      </c>
      <c r="H47" s="1213"/>
      <c r="I47" s="1213"/>
      <c r="J47" s="1213"/>
      <c r="K47" s="342"/>
      <c r="L47" s="342"/>
      <c r="M47" s="1214" t="s">
        <v>802</v>
      </c>
      <c r="N47" s="1214"/>
      <c r="O47" s="1214"/>
      <c r="P47" s="1214"/>
      <c r="Q47" s="1214"/>
    </row>
    <row r="48" spans="1:29" x14ac:dyDescent="0.2">
      <c r="A48" s="322"/>
      <c r="B48" s="322"/>
      <c r="C48" s="322"/>
      <c r="D48" s="322"/>
      <c r="E48" s="322"/>
      <c r="F48" s="322"/>
      <c r="G48" s="1213" t="s">
        <v>805</v>
      </c>
      <c r="H48" s="1213"/>
      <c r="I48" s="1213"/>
      <c r="J48" s="1213"/>
    </row>
    <row r="49" spans="1:12" x14ac:dyDescent="0.2">
      <c r="A49" s="1232"/>
      <c r="B49" s="1232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</row>
  </sheetData>
  <mergeCells count="17">
    <mergeCell ref="A8:A9"/>
    <mergeCell ref="B8:B9"/>
    <mergeCell ref="C8:G8"/>
    <mergeCell ref="H8:L8"/>
    <mergeCell ref="M8:Q8"/>
    <mergeCell ref="O1:Q1"/>
    <mergeCell ref="A2:L2"/>
    <mergeCell ref="A3:L3"/>
    <mergeCell ref="A5:O5"/>
    <mergeCell ref="N7:Q7"/>
    <mergeCell ref="A49:L49"/>
    <mergeCell ref="A35:B35"/>
    <mergeCell ref="G46:J46"/>
    <mergeCell ref="M46:Q46"/>
    <mergeCell ref="G47:J47"/>
    <mergeCell ref="M47:Q47"/>
    <mergeCell ref="G48:J48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00CC"/>
    <pageSetUpPr fitToPage="1"/>
  </sheetPr>
  <dimension ref="A1:T49"/>
  <sheetViews>
    <sheetView view="pageBreakPreview" topLeftCell="A20" zoomScaleSheetLayoutView="100" workbookViewId="0">
      <selection activeCell="L35" sqref="L35"/>
    </sheetView>
  </sheetViews>
  <sheetFormatPr defaultColWidth="9.140625" defaultRowHeight="12.75" x14ac:dyDescent="0.2"/>
  <cols>
    <col min="1" max="1" width="5.7109375" style="605" customWidth="1"/>
    <col min="2" max="2" width="15.140625" style="605" customWidth="1"/>
    <col min="3" max="3" width="10.28515625" style="605" customWidth="1"/>
    <col min="4" max="4" width="9.28515625" style="605" customWidth="1"/>
    <col min="5" max="6" width="9.140625" style="605"/>
    <col min="7" max="7" width="10.85546875" style="605" customWidth="1"/>
    <col min="8" max="8" width="10.28515625" style="605" customWidth="1"/>
    <col min="9" max="9" width="10.85546875" style="605" customWidth="1"/>
    <col min="10" max="10" width="10.28515625" style="605" customWidth="1"/>
    <col min="11" max="11" width="11.28515625" style="605" customWidth="1"/>
    <col min="12" max="12" width="11.7109375" style="605" customWidth="1"/>
    <col min="13" max="13" width="10.5703125" style="605" customWidth="1"/>
    <col min="14" max="14" width="12" style="605" customWidth="1"/>
    <col min="15" max="15" width="8.85546875" style="605" customWidth="1"/>
    <col min="16" max="16" width="11.5703125" style="605" customWidth="1"/>
    <col min="17" max="17" width="13.140625" style="605" customWidth="1"/>
    <col min="18" max="18" width="9.140625" style="605" hidden="1" customWidth="1"/>
    <col min="19" max="19" width="9.140625" style="605" customWidth="1"/>
    <col min="20" max="16384" width="9.140625" style="605"/>
  </cols>
  <sheetData>
    <row r="1" spans="1:20" s="374" customFormat="1" ht="12.75" customHeight="1" x14ac:dyDescent="0.2"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1234" t="s">
        <v>57</v>
      </c>
      <c r="P1" s="1234"/>
      <c r="Q1" s="1234"/>
    </row>
    <row r="2" spans="1:20" s="374" customFormat="1" ht="15.75" x14ac:dyDescent="0.25">
      <c r="A2" s="1228" t="s">
        <v>0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327"/>
      <c r="N2" s="327"/>
      <c r="O2" s="327"/>
      <c r="P2" s="327"/>
    </row>
    <row r="3" spans="1:20" s="37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329"/>
      <c r="N3" s="329"/>
      <c r="O3" s="329"/>
      <c r="P3" s="329"/>
    </row>
    <row r="4" spans="1:20" s="374" customFormat="1" ht="11.2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20" s="374" customFormat="1" ht="15.75" customHeight="1" x14ac:dyDescent="0.25">
      <c r="A5" s="1235" t="s">
        <v>1080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605"/>
      <c r="N5" s="605"/>
      <c r="O5" s="605"/>
      <c r="P5" s="605"/>
    </row>
    <row r="7" spans="1:20" ht="12.6" customHeight="1" x14ac:dyDescent="0.2">
      <c r="A7" s="303" t="s">
        <v>687</v>
      </c>
      <c r="B7" s="303"/>
      <c r="C7" s="322"/>
      <c r="D7" s="322"/>
      <c r="E7" s="323"/>
      <c r="F7" s="323"/>
      <c r="G7" s="323"/>
      <c r="H7" s="323"/>
      <c r="I7" s="323"/>
      <c r="J7" s="323"/>
      <c r="K7" s="323"/>
      <c r="L7" s="323"/>
      <c r="M7" s="323"/>
      <c r="N7" s="1240" t="s">
        <v>1194</v>
      </c>
      <c r="O7" s="1240"/>
      <c r="P7" s="1240"/>
      <c r="Q7" s="1240"/>
      <c r="R7" s="1240"/>
      <c r="S7" s="622"/>
    </row>
    <row r="8" spans="1:20" s="322" customFormat="1" ht="29.45" customHeight="1" x14ac:dyDescent="0.2">
      <c r="A8" s="1241" t="s">
        <v>2</v>
      </c>
      <c r="B8" s="1241" t="s">
        <v>3</v>
      </c>
      <c r="C8" s="1242" t="s">
        <v>814</v>
      </c>
      <c r="D8" s="1242"/>
      <c r="E8" s="1242"/>
      <c r="F8" s="1242"/>
      <c r="G8" s="1242"/>
      <c r="H8" s="1242" t="s">
        <v>592</v>
      </c>
      <c r="I8" s="1242"/>
      <c r="J8" s="1242"/>
      <c r="K8" s="1242"/>
      <c r="L8" s="1242"/>
      <c r="M8" s="1241" t="s">
        <v>100</v>
      </c>
      <c r="N8" s="1241"/>
      <c r="O8" s="1241"/>
      <c r="P8" s="1241"/>
      <c r="Q8" s="1241"/>
      <c r="R8" s="324"/>
      <c r="S8" s="324"/>
    </row>
    <row r="9" spans="1:20" s="322" customFormat="1" ht="42.75" customHeight="1" x14ac:dyDescent="0.2">
      <c r="A9" s="1241"/>
      <c r="B9" s="1241"/>
      <c r="C9" s="931" t="s">
        <v>189</v>
      </c>
      <c r="D9" s="931" t="s">
        <v>190</v>
      </c>
      <c r="E9" s="931" t="s">
        <v>321</v>
      </c>
      <c r="F9" s="931" t="s">
        <v>194</v>
      </c>
      <c r="G9" s="931" t="s">
        <v>107</v>
      </c>
      <c r="H9" s="931" t="s">
        <v>189</v>
      </c>
      <c r="I9" s="931" t="s">
        <v>190</v>
      </c>
      <c r="J9" s="931" t="s">
        <v>321</v>
      </c>
      <c r="K9" s="931" t="s">
        <v>194</v>
      </c>
      <c r="L9" s="931" t="s">
        <v>108</v>
      </c>
      <c r="M9" s="931" t="s">
        <v>189</v>
      </c>
      <c r="N9" s="931" t="s">
        <v>190</v>
      </c>
      <c r="O9" s="931" t="s">
        <v>321</v>
      </c>
      <c r="P9" s="931" t="s">
        <v>194</v>
      </c>
      <c r="Q9" s="931" t="s">
        <v>109</v>
      </c>
      <c r="R9" s="399"/>
      <c r="S9" s="623"/>
    </row>
    <row r="10" spans="1:20" s="322" customFormat="1" ht="15" customHeight="1" x14ac:dyDescent="0.2">
      <c r="A10" s="931">
        <v>1</v>
      </c>
      <c r="B10" s="931">
        <v>2</v>
      </c>
      <c r="C10" s="931">
        <v>3</v>
      </c>
      <c r="D10" s="931">
        <v>4</v>
      </c>
      <c r="E10" s="931">
        <v>5</v>
      </c>
      <c r="F10" s="931">
        <v>6</v>
      </c>
      <c r="G10" s="931">
        <v>7</v>
      </c>
      <c r="H10" s="931">
        <v>8</v>
      </c>
      <c r="I10" s="931">
        <v>9</v>
      </c>
      <c r="J10" s="931">
        <v>10</v>
      </c>
      <c r="K10" s="931">
        <v>11</v>
      </c>
      <c r="L10" s="931">
        <v>12</v>
      </c>
      <c r="M10" s="931">
        <v>13</v>
      </c>
      <c r="N10" s="932">
        <v>14</v>
      </c>
      <c r="O10" s="932">
        <v>15</v>
      </c>
      <c r="P10" s="931">
        <v>16</v>
      </c>
      <c r="Q10" s="931">
        <v>17</v>
      </c>
      <c r="R10" s="324"/>
      <c r="S10" s="324"/>
    </row>
    <row r="11" spans="1:20" ht="15" customHeight="1" x14ac:dyDescent="0.2">
      <c r="A11" s="932">
        <v>1</v>
      </c>
      <c r="B11" s="747" t="s">
        <v>641</v>
      </c>
      <c r="C11" s="957">
        <v>0</v>
      </c>
      <c r="D11" s="957">
        <v>74479</v>
      </c>
      <c r="E11" s="957">
        <v>0</v>
      </c>
      <c r="F11" s="957">
        <v>1886</v>
      </c>
      <c r="G11" s="959">
        <f t="shared" ref="G11:G35" si="0">SUM(C11:F11)</f>
        <v>76365</v>
      </c>
      <c r="H11" s="957">
        <v>0</v>
      </c>
      <c r="I11" s="957">
        <v>71734</v>
      </c>
      <c r="J11" s="957">
        <v>0</v>
      </c>
      <c r="K11" s="957">
        <v>1686</v>
      </c>
      <c r="L11" s="959">
        <f t="shared" ref="L11:L35" si="1">SUM(H11:K11)</f>
        <v>73420</v>
      </c>
      <c r="M11" s="960">
        <f>H11*230</f>
        <v>0</v>
      </c>
      <c r="N11" s="960">
        <f>I11*230</f>
        <v>16498820</v>
      </c>
      <c r="O11" s="960">
        <f>J11*230</f>
        <v>0</v>
      </c>
      <c r="P11" s="960">
        <f>K11*230</f>
        <v>387780</v>
      </c>
      <c r="Q11" s="959">
        <f t="shared" ref="Q11:Q35" si="2">SUM(M11:P11)</f>
        <v>16886600</v>
      </c>
      <c r="R11" s="323"/>
      <c r="S11" s="704">
        <f>L11/G11</f>
        <v>0.96143521246644403</v>
      </c>
      <c r="T11" s="605" t="s">
        <v>641</v>
      </c>
    </row>
    <row r="12" spans="1:20" ht="15" customHeight="1" x14ac:dyDescent="0.2">
      <c r="A12" s="932">
        <v>2</v>
      </c>
      <c r="B12" s="747" t="s">
        <v>642</v>
      </c>
      <c r="C12" s="957">
        <v>1210</v>
      </c>
      <c r="D12" s="957">
        <v>153023</v>
      </c>
      <c r="E12" s="957">
        <v>0</v>
      </c>
      <c r="F12" s="957">
        <v>4189</v>
      </c>
      <c r="G12" s="959">
        <f t="shared" si="0"/>
        <v>158422</v>
      </c>
      <c r="H12" s="957">
        <v>1143</v>
      </c>
      <c r="I12" s="957">
        <v>149765</v>
      </c>
      <c r="J12" s="957">
        <v>0</v>
      </c>
      <c r="K12" s="957">
        <v>4092</v>
      </c>
      <c r="L12" s="959">
        <f t="shared" si="1"/>
        <v>155000</v>
      </c>
      <c r="M12" s="960">
        <f t="shared" ref="M12:M34" si="3">H12*230</f>
        <v>262890</v>
      </c>
      <c r="N12" s="960">
        <f t="shared" ref="N12:N34" si="4">I12*230</f>
        <v>34445950</v>
      </c>
      <c r="O12" s="960">
        <f t="shared" ref="O12:O34" si="5">J12*230</f>
        <v>0</v>
      </c>
      <c r="P12" s="960">
        <f t="shared" ref="P12:P34" si="6">K12*230</f>
        <v>941160</v>
      </c>
      <c r="Q12" s="959">
        <f t="shared" si="2"/>
        <v>35650000</v>
      </c>
      <c r="R12" s="323"/>
      <c r="S12" s="704">
        <f t="shared" ref="S12:S35" si="7">L12/G12</f>
        <v>0.97839946472080896</v>
      </c>
      <c r="T12" s="605" t="s">
        <v>642</v>
      </c>
    </row>
    <row r="13" spans="1:20" ht="15" customHeight="1" x14ac:dyDescent="0.2">
      <c r="A13" s="932">
        <v>3</v>
      </c>
      <c r="B13" s="747" t="s">
        <v>643</v>
      </c>
      <c r="C13" s="957">
        <v>0</v>
      </c>
      <c r="D13" s="957">
        <v>158148</v>
      </c>
      <c r="E13" s="957">
        <v>0</v>
      </c>
      <c r="F13" s="957">
        <v>12345</v>
      </c>
      <c r="G13" s="959">
        <f t="shared" si="0"/>
        <v>170493</v>
      </c>
      <c r="H13" s="957">
        <v>0</v>
      </c>
      <c r="I13" s="957">
        <v>147563</v>
      </c>
      <c r="J13" s="957">
        <v>0</v>
      </c>
      <c r="K13" s="957">
        <v>11941</v>
      </c>
      <c r="L13" s="959">
        <f t="shared" si="1"/>
        <v>159504</v>
      </c>
      <c r="M13" s="960">
        <f t="shared" si="3"/>
        <v>0</v>
      </c>
      <c r="N13" s="960">
        <f t="shared" si="4"/>
        <v>33939490</v>
      </c>
      <c r="O13" s="960">
        <f t="shared" si="5"/>
        <v>0</v>
      </c>
      <c r="P13" s="960">
        <f t="shared" si="6"/>
        <v>2746430</v>
      </c>
      <c r="Q13" s="959">
        <f t="shared" si="2"/>
        <v>36685920</v>
      </c>
      <c r="R13" s="323"/>
      <c r="S13" s="704">
        <f t="shared" si="7"/>
        <v>0.93554574088085729</v>
      </c>
      <c r="T13" s="605" t="s">
        <v>643</v>
      </c>
    </row>
    <row r="14" spans="1:20" ht="15" customHeight="1" x14ac:dyDescent="0.2">
      <c r="A14" s="932">
        <v>4</v>
      </c>
      <c r="B14" s="747" t="s">
        <v>644</v>
      </c>
      <c r="C14" s="957">
        <v>0</v>
      </c>
      <c r="D14" s="957">
        <v>181498</v>
      </c>
      <c r="E14" s="957">
        <v>0</v>
      </c>
      <c r="F14" s="957">
        <v>4485</v>
      </c>
      <c r="G14" s="959">
        <f t="shared" si="0"/>
        <v>185983</v>
      </c>
      <c r="H14" s="957">
        <v>0</v>
      </c>
      <c r="I14" s="957">
        <v>171672</v>
      </c>
      <c r="J14" s="957">
        <v>0</v>
      </c>
      <c r="K14" s="957">
        <v>4356</v>
      </c>
      <c r="L14" s="959">
        <f t="shared" si="1"/>
        <v>176028</v>
      </c>
      <c r="M14" s="960">
        <f t="shared" si="3"/>
        <v>0</v>
      </c>
      <c r="N14" s="960">
        <f t="shared" si="4"/>
        <v>39484560</v>
      </c>
      <c r="O14" s="960">
        <f t="shared" si="5"/>
        <v>0</v>
      </c>
      <c r="P14" s="960">
        <f t="shared" si="6"/>
        <v>1001880</v>
      </c>
      <c r="Q14" s="959">
        <f t="shared" si="2"/>
        <v>40486440</v>
      </c>
      <c r="R14" s="323"/>
      <c r="S14" s="704">
        <f t="shared" si="7"/>
        <v>0.94647360242602818</v>
      </c>
      <c r="T14" s="605" t="s">
        <v>644</v>
      </c>
    </row>
    <row r="15" spans="1:20" ht="15" customHeight="1" x14ac:dyDescent="0.2">
      <c r="A15" s="932">
        <v>5</v>
      </c>
      <c r="B15" s="747" t="s">
        <v>645</v>
      </c>
      <c r="C15" s="957">
        <v>0</v>
      </c>
      <c r="D15" s="957">
        <v>183481</v>
      </c>
      <c r="E15" s="957">
        <v>0</v>
      </c>
      <c r="F15" s="957">
        <v>8025</v>
      </c>
      <c r="G15" s="959">
        <f t="shared" si="0"/>
        <v>191506</v>
      </c>
      <c r="H15" s="957">
        <v>0</v>
      </c>
      <c r="I15" s="957">
        <v>179749</v>
      </c>
      <c r="J15" s="957">
        <v>0</v>
      </c>
      <c r="K15" s="957">
        <v>7931</v>
      </c>
      <c r="L15" s="959">
        <f t="shared" si="1"/>
        <v>187680</v>
      </c>
      <c r="M15" s="960">
        <f t="shared" si="3"/>
        <v>0</v>
      </c>
      <c r="N15" s="960">
        <f t="shared" si="4"/>
        <v>41342270</v>
      </c>
      <c r="O15" s="960">
        <f t="shared" si="5"/>
        <v>0</v>
      </c>
      <c r="P15" s="960">
        <f t="shared" si="6"/>
        <v>1824130</v>
      </c>
      <c r="Q15" s="959">
        <f t="shared" si="2"/>
        <v>43166400</v>
      </c>
      <c r="R15" s="323"/>
      <c r="S15" s="704">
        <f t="shared" si="7"/>
        <v>0.98002151368625523</v>
      </c>
      <c r="T15" s="605" t="s">
        <v>645</v>
      </c>
    </row>
    <row r="16" spans="1:20" ht="15" customHeight="1" x14ac:dyDescent="0.2">
      <c r="A16" s="932">
        <v>6</v>
      </c>
      <c r="B16" s="747" t="s">
        <v>646</v>
      </c>
      <c r="C16" s="957">
        <v>0</v>
      </c>
      <c r="D16" s="957">
        <v>100764</v>
      </c>
      <c r="E16" s="957">
        <v>0</v>
      </c>
      <c r="F16" s="957">
        <v>0</v>
      </c>
      <c r="G16" s="959">
        <f t="shared" si="0"/>
        <v>100764</v>
      </c>
      <c r="H16" s="957">
        <v>0</v>
      </c>
      <c r="I16" s="957">
        <v>98395</v>
      </c>
      <c r="J16" s="957">
        <v>0</v>
      </c>
      <c r="K16" s="957">
        <v>0</v>
      </c>
      <c r="L16" s="959">
        <f t="shared" si="1"/>
        <v>98395</v>
      </c>
      <c r="M16" s="960">
        <f t="shared" si="3"/>
        <v>0</v>
      </c>
      <c r="N16" s="960">
        <f t="shared" si="4"/>
        <v>22630850</v>
      </c>
      <c r="O16" s="960">
        <f t="shared" si="5"/>
        <v>0</v>
      </c>
      <c r="P16" s="960">
        <f t="shared" si="6"/>
        <v>0</v>
      </c>
      <c r="Q16" s="959">
        <f t="shared" si="2"/>
        <v>22630850</v>
      </c>
      <c r="R16" s="323"/>
      <c r="S16" s="704">
        <f t="shared" si="7"/>
        <v>0.97648961930848321</v>
      </c>
      <c r="T16" s="605" t="s">
        <v>646</v>
      </c>
    </row>
    <row r="17" spans="1:20" ht="15" customHeight="1" x14ac:dyDescent="0.2">
      <c r="A17" s="932">
        <v>7</v>
      </c>
      <c r="B17" s="747" t="s">
        <v>647</v>
      </c>
      <c r="C17" s="957">
        <v>0</v>
      </c>
      <c r="D17" s="957">
        <v>156669</v>
      </c>
      <c r="E17" s="957">
        <v>0</v>
      </c>
      <c r="F17" s="957">
        <v>22387</v>
      </c>
      <c r="G17" s="959">
        <f t="shared" si="0"/>
        <v>179056</v>
      </c>
      <c r="H17" s="957">
        <v>0</v>
      </c>
      <c r="I17" s="957">
        <v>152661</v>
      </c>
      <c r="J17" s="957">
        <v>0</v>
      </c>
      <c r="K17" s="957">
        <v>21343</v>
      </c>
      <c r="L17" s="959">
        <f t="shared" si="1"/>
        <v>174004</v>
      </c>
      <c r="M17" s="960">
        <f t="shared" si="3"/>
        <v>0</v>
      </c>
      <c r="N17" s="960">
        <f t="shared" si="4"/>
        <v>35112030</v>
      </c>
      <c r="O17" s="960">
        <f t="shared" si="5"/>
        <v>0</v>
      </c>
      <c r="P17" s="960">
        <f t="shared" si="6"/>
        <v>4908890</v>
      </c>
      <c r="Q17" s="959">
        <f t="shared" si="2"/>
        <v>40020920</v>
      </c>
      <c r="R17" s="323">
        <v>0</v>
      </c>
      <c r="S17" s="704">
        <f t="shared" si="7"/>
        <v>0.97178536323831655</v>
      </c>
      <c r="T17" s="605" t="s">
        <v>647</v>
      </c>
    </row>
    <row r="18" spans="1:20" ht="15" customHeight="1" x14ac:dyDescent="0.2">
      <c r="A18" s="932">
        <v>8</v>
      </c>
      <c r="B18" s="747" t="s">
        <v>648</v>
      </c>
      <c r="C18" s="957">
        <v>90</v>
      </c>
      <c r="D18" s="957">
        <v>16512</v>
      </c>
      <c r="E18" s="957">
        <v>0</v>
      </c>
      <c r="F18" s="957">
        <v>0</v>
      </c>
      <c r="G18" s="959">
        <f t="shared" si="0"/>
        <v>16602</v>
      </c>
      <c r="H18" s="957">
        <v>90</v>
      </c>
      <c r="I18" s="957">
        <v>15306</v>
      </c>
      <c r="J18" s="957">
        <v>0</v>
      </c>
      <c r="K18" s="957">
        <v>0</v>
      </c>
      <c r="L18" s="959">
        <f t="shared" si="1"/>
        <v>15396</v>
      </c>
      <c r="M18" s="960">
        <f t="shared" si="3"/>
        <v>20700</v>
      </c>
      <c r="N18" s="960">
        <f t="shared" si="4"/>
        <v>3520380</v>
      </c>
      <c r="O18" s="960">
        <f t="shared" si="5"/>
        <v>0</v>
      </c>
      <c r="P18" s="960">
        <f t="shared" si="6"/>
        <v>0</v>
      </c>
      <c r="Q18" s="959">
        <f t="shared" si="2"/>
        <v>3541080</v>
      </c>
      <c r="R18" s="323"/>
      <c r="S18" s="704">
        <f t="shared" si="7"/>
        <v>0.92735814962052765</v>
      </c>
      <c r="T18" s="605" t="s">
        <v>648</v>
      </c>
    </row>
    <row r="19" spans="1:20" ht="15" customHeight="1" x14ac:dyDescent="0.2">
      <c r="A19" s="932">
        <v>9</v>
      </c>
      <c r="B19" s="747" t="s">
        <v>649</v>
      </c>
      <c r="C19" s="957">
        <v>1395</v>
      </c>
      <c r="D19" s="957">
        <v>173069</v>
      </c>
      <c r="E19" s="957">
        <v>0</v>
      </c>
      <c r="F19" s="957">
        <v>9778</v>
      </c>
      <c r="G19" s="959">
        <f t="shared" si="0"/>
        <v>184242</v>
      </c>
      <c r="H19" s="957">
        <v>1303</v>
      </c>
      <c r="I19" s="957">
        <v>166395</v>
      </c>
      <c r="J19" s="957">
        <v>0</v>
      </c>
      <c r="K19" s="957">
        <v>9648</v>
      </c>
      <c r="L19" s="959">
        <f t="shared" si="1"/>
        <v>177346</v>
      </c>
      <c r="M19" s="960">
        <f t="shared" si="3"/>
        <v>299690</v>
      </c>
      <c r="N19" s="960">
        <f t="shared" si="4"/>
        <v>38270850</v>
      </c>
      <c r="O19" s="960">
        <f t="shared" si="5"/>
        <v>0</v>
      </c>
      <c r="P19" s="960">
        <f t="shared" si="6"/>
        <v>2219040</v>
      </c>
      <c r="Q19" s="959">
        <f t="shared" si="2"/>
        <v>40789580</v>
      </c>
      <c r="R19" s="323"/>
      <c r="S19" s="704">
        <f t="shared" si="7"/>
        <v>0.96257096644630435</v>
      </c>
      <c r="T19" s="605" t="s">
        <v>649</v>
      </c>
    </row>
    <row r="20" spans="1:20" ht="15" customHeight="1" x14ac:dyDescent="0.2">
      <c r="A20" s="932">
        <v>10</v>
      </c>
      <c r="B20" s="747" t="s">
        <v>650</v>
      </c>
      <c r="C20" s="957">
        <v>0</v>
      </c>
      <c r="D20" s="957">
        <v>165659</v>
      </c>
      <c r="E20" s="957">
        <v>0</v>
      </c>
      <c r="F20" s="957">
        <v>3215</v>
      </c>
      <c r="G20" s="959">
        <f t="shared" si="0"/>
        <v>168874</v>
      </c>
      <c r="H20" s="957">
        <v>0</v>
      </c>
      <c r="I20" s="957">
        <v>163057</v>
      </c>
      <c r="J20" s="957">
        <v>0</v>
      </c>
      <c r="K20" s="957">
        <v>3189</v>
      </c>
      <c r="L20" s="959">
        <f t="shared" si="1"/>
        <v>166246</v>
      </c>
      <c r="M20" s="960">
        <f t="shared" si="3"/>
        <v>0</v>
      </c>
      <c r="N20" s="960">
        <f t="shared" si="4"/>
        <v>37503110</v>
      </c>
      <c r="O20" s="960">
        <f t="shared" si="5"/>
        <v>0</v>
      </c>
      <c r="P20" s="960">
        <f t="shared" si="6"/>
        <v>733470</v>
      </c>
      <c r="Q20" s="959">
        <f t="shared" si="2"/>
        <v>38236580</v>
      </c>
      <c r="R20" s="323"/>
      <c r="S20" s="704">
        <f t="shared" si="7"/>
        <v>0.98443810178002533</v>
      </c>
      <c r="T20" s="605" t="s">
        <v>650</v>
      </c>
    </row>
    <row r="21" spans="1:20" ht="15" customHeight="1" x14ac:dyDescent="0.2">
      <c r="A21" s="932">
        <v>11</v>
      </c>
      <c r="B21" s="747" t="s">
        <v>651</v>
      </c>
      <c r="C21" s="957">
        <v>890</v>
      </c>
      <c r="D21" s="957">
        <v>107994</v>
      </c>
      <c r="E21" s="957">
        <v>0</v>
      </c>
      <c r="F21" s="957">
        <v>2529</v>
      </c>
      <c r="G21" s="959">
        <f t="shared" si="0"/>
        <v>111413</v>
      </c>
      <c r="H21" s="957">
        <v>810</v>
      </c>
      <c r="I21" s="957">
        <v>103809</v>
      </c>
      <c r="J21" s="957">
        <v>0</v>
      </c>
      <c r="K21" s="957">
        <v>2438</v>
      </c>
      <c r="L21" s="959">
        <f t="shared" si="1"/>
        <v>107057</v>
      </c>
      <c r="M21" s="960">
        <f t="shared" si="3"/>
        <v>186300</v>
      </c>
      <c r="N21" s="960">
        <f t="shared" si="4"/>
        <v>23876070</v>
      </c>
      <c r="O21" s="960">
        <f t="shared" si="5"/>
        <v>0</v>
      </c>
      <c r="P21" s="960">
        <f t="shared" si="6"/>
        <v>560740</v>
      </c>
      <c r="Q21" s="959">
        <f t="shared" si="2"/>
        <v>24623110</v>
      </c>
      <c r="R21" s="323"/>
      <c r="S21" s="704">
        <f t="shared" si="7"/>
        <v>0.96090222864477215</v>
      </c>
      <c r="T21" s="605" t="s">
        <v>651</v>
      </c>
    </row>
    <row r="22" spans="1:20" ht="15" customHeight="1" x14ac:dyDescent="0.2">
      <c r="A22" s="932">
        <v>12</v>
      </c>
      <c r="B22" s="747" t="s">
        <v>652</v>
      </c>
      <c r="C22" s="957">
        <v>2341</v>
      </c>
      <c r="D22" s="957">
        <v>123740</v>
      </c>
      <c r="E22" s="957">
        <v>0</v>
      </c>
      <c r="F22" s="957">
        <v>595</v>
      </c>
      <c r="G22" s="959">
        <f t="shared" si="0"/>
        <v>126676</v>
      </c>
      <c r="H22" s="957">
        <v>2281</v>
      </c>
      <c r="I22" s="957">
        <v>118036</v>
      </c>
      <c r="J22" s="957">
        <v>0</v>
      </c>
      <c r="K22" s="957">
        <v>575</v>
      </c>
      <c r="L22" s="959">
        <f t="shared" si="1"/>
        <v>120892</v>
      </c>
      <c r="M22" s="960">
        <f t="shared" si="3"/>
        <v>524630</v>
      </c>
      <c r="N22" s="960">
        <f t="shared" si="4"/>
        <v>27148280</v>
      </c>
      <c r="O22" s="960">
        <f t="shared" si="5"/>
        <v>0</v>
      </c>
      <c r="P22" s="960">
        <f t="shared" si="6"/>
        <v>132250</v>
      </c>
      <c r="Q22" s="959">
        <f t="shared" si="2"/>
        <v>27805160</v>
      </c>
      <c r="R22" s="323"/>
      <c r="S22" s="704">
        <f t="shared" si="7"/>
        <v>0.95434020651109919</v>
      </c>
      <c r="T22" s="605" t="s">
        <v>652</v>
      </c>
    </row>
    <row r="23" spans="1:20" ht="15" customHeight="1" x14ac:dyDescent="0.2">
      <c r="A23" s="932">
        <v>13</v>
      </c>
      <c r="B23" s="747" t="s">
        <v>653</v>
      </c>
      <c r="C23" s="957">
        <v>478</v>
      </c>
      <c r="D23" s="957">
        <v>199345</v>
      </c>
      <c r="E23" s="957">
        <v>0</v>
      </c>
      <c r="F23" s="957">
        <v>43336</v>
      </c>
      <c r="G23" s="959">
        <f t="shared" si="0"/>
        <v>243159</v>
      </c>
      <c r="H23" s="957">
        <v>442</v>
      </c>
      <c r="I23" s="957">
        <v>196234</v>
      </c>
      <c r="J23" s="957">
        <v>0</v>
      </c>
      <c r="K23" s="957">
        <v>42470</v>
      </c>
      <c r="L23" s="959">
        <f t="shared" si="1"/>
        <v>239146</v>
      </c>
      <c r="M23" s="960">
        <f t="shared" si="3"/>
        <v>101660</v>
      </c>
      <c r="N23" s="960">
        <f t="shared" si="4"/>
        <v>45133820</v>
      </c>
      <c r="O23" s="960">
        <f t="shared" si="5"/>
        <v>0</v>
      </c>
      <c r="P23" s="960">
        <f t="shared" si="6"/>
        <v>9768100</v>
      </c>
      <c r="Q23" s="959">
        <f t="shared" si="2"/>
        <v>55003580</v>
      </c>
      <c r="R23" s="323"/>
      <c r="S23" s="704">
        <f t="shared" si="7"/>
        <v>0.98349639536270506</v>
      </c>
      <c r="T23" s="605" t="s">
        <v>653</v>
      </c>
    </row>
    <row r="24" spans="1:20" s="323" customFormat="1" ht="15" customHeight="1" x14ac:dyDescent="0.2">
      <c r="A24" s="932">
        <v>14</v>
      </c>
      <c r="B24" s="747" t="s">
        <v>654</v>
      </c>
      <c r="C24" s="957">
        <v>0</v>
      </c>
      <c r="D24" s="957">
        <v>440183</v>
      </c>
      <c r="E24" s="957">
        <v>0</v>
      </c>
      <c r="F24" s="957">
        <v>83112</v>
      </c>
      <c r="G24" s="959">
        <f t="shared" si="0"/>
        <v>523295</v>
      </c>
      <c r="H24" s="957">
        <v>0</v>
      </c>
      <c r="I24" s="957">
        <v>428955</v>
      </c>
      <c r="J24" s="957">
        <v>0</v>
      </c>
      <c r="K24" s="957">
        <v>82515</v>
      </c>
      <c r="L24" s="959">
        <f t="shared" si="1"/>
        <v>511470</v>
      </c>
      <c r="M24" s="960">
        <f t="shared" si="3"/>
        <v>0</v>
      </c>
      <c r="N24" s="960">
        <f t="shared" si="4"/>
        <v>98659650</v>
      </c>
      <c r="O24" s="960">
        <f t="shared" si="5"/>
        <v>0</v>
      </c>
      <c r="P24" s="960">
        <f t="shared" si="6"/>
        <v>18978450</v>
      </c>
      <c r="Q24" s="959">
        <f t="shared" si="2"/>
        <v>117638100</v>
      </c>
      <c r="S24" s="704">
        <f t="shared" si="7"/>
        <v>0.97740280339005725</v>
      </c>
      <c r="T24" s="323" t="s">
        <v>654</v>
      </c>
    </row>
    <row r="25" spans="1:20" ht="15" customHeight="1" x14ac:dyDescent="0.2">
      <c r="A25" s="932">
        <v>15</v>
      </c>
      <c r="B25" s="747" t="s">
        <v>655</v>
      </c>
      <c r="C25" s="957">
        <v>0</v>
      </c>
      <c r="D25" s="957">
        <v>223498</v>
      </c>
      <c r="E25" s="957">
        <v>0</v>
      </c>
      <c r="F25" s="957">
        <v>4789</v>
      </c>
      <c r="G25" s="959">
        <f t="shared" si="0"/>
        <v>228287</v>
      </c>
      <c r="H25" s="957">
        <v>0</v>
      </c>
      <c r="I25" s="957">
        <v>216382</v>
      </c>
      <c r="J25" s="957">
        <v>0</v>
      </c>
      <c r="K25" s="957">
        <v>4690</v>
      </c>
      <c r="L25" s="959">
        <f t="shared" si="1"/>
        <v>221072</v>
      </c>
      <c r="M25" s="960">
        <f t="shared" si="3"/>
        <v>0</v>
      </c>
      <c r="N25" s="960">
        <f t="shared" si="4"/>
        <v>49767860</v>
      </c>
      <c r="O25" s="960">
        <f t="shared" si="5"/>
        <v>0</v>
      </c>
      <c r="P25" s="960">
        <f t="shared" si="6"/>
        <v>1078700</v>
      </c>
      <c r="Q25" s="959">
        <f t="shared" si="2"/>
        <v>50846560</v>
      </c>
      <c r="R25" s="323"/>
      <c r="S25" s="704">
        <f t="shared" si="7"/>
        <v>0.96839504658609554</v>
      </c>
      <c r="T25" s="605" t="s">
        <v>655</v>
      </c>
    </row>
    <row r="26" spans="1:20" ht="15" customHeight="1" x14ac:dyDescent="0.2">
      <c r="A26" s="932">
        <v>16</v>
      </c>
      <c r="B26" s="747" t="s">
        <v>656</v>
      </c>
      <c r="C26" s="957">
        <v>503</v>
      </c>
      <c r="D26" s="957">
        <v>213637</v>
      </c>
      <c r="E26" s="957">
        <v>0</v>
      </c>
      <c r="F26" s="957">
        <v>5682</v>
      </c>
      <c r="G26" s="959">
        <f t="shared" si="0"/>
        <v>219822</v>
      </c>
      <c r="H26" s="957">
        <v>467</v>
      </c>
      <c r="I26" s="957">
        <v>205296</v>
      </c>
      <c r="J26" s="957">
        <v>0</v>
      </c>
      <c r="K26" s="957">
        <v>5636</v>
      </c>
      <c r="L26" s="959">
        <f t="shared" si="1"/>
        <v>211399</v>
      </c>
      <c r="M26" s="960">
        <f t="shared" si="3"/>
        <v>107410</v>
      </c>
      <c r="N26" s="960">
        <f t="shared" si="4"/>
        <v>47218080</v>
      </c>
      <c r="O26" s="960">
        <f t="shared" si="5"/>
        <v>0</v>
      </c>
      <c r="P26" s="960">
        <f t="shared" si="6"/>
        <v>1296280</v>
      </c>
      <c r="Q26" s="959">
        <f t="shared" si="2"/>
        <v>48621770</v>
      </c>
      <c r="R26" s="323"/>
      <c r="S26" s="704">
        <f t="shared" si="7"/>
        <v>0.96168263413125166</v>
      </c>
      <c r="T26" s="605" t="s">
        <v>656</v>
      </c>
    </row>
    <row r="27" spans="1:20" ht="15" customHeight="1" x14ac:dyDescent="0.2">
      <c r="A27" s="932">
        <v>17</v>
      </c>
      <c r="B27" s="747" t="s">
        <v>657</v>
      </c>
      <c r="C27" s="957">
        <v>0</v>
      </c>
      <c r="D27" s="957">
        <v>190275</v>
      </c>
      <c r="E27" s="957">
        <v>0</v>
      </c>
      <c r="F27" s="957">
        <v>5590</v>
      </c>
      <c r="G27" s="959">
        <f t="shared" si="0"/>
        <v>195865</v>
      </c>
      <c r="H27" s="957">
        <v>0</v>
      </c>
      <c r="I27" s="957">
        <v>180272</v>
      </c>
      <c r="J27" s="957">
        <v>0</v>
      </c>
      <c r="K27" s="957">
        <v>5503</v>
      </c>
      <c r="L27" s="959">
        <f t="shared" si="1"/>
        <v>185775</v>
      </c>
      <c r="M27" s="960">
        <f t="shared" si="3"/>
        <v>0</v>
      </c>
      <c r="N27" s="960">
        <f t="shared" si="4"/>
        <v>41462560</v>
      </c>
      <c r="O27" s="960">
        <f t="shared" si="5"/>
        <v>0</v>
      </c>
      <c r="P27" s="960">
        <f t="shared" si="6"/>
        <v>1265690</v>
      </c>
      <c r="Q27" s="959">
        <f t="shared" si="2"/>
        <v>42728250</v>
      </c>
      <c r="R27" s="323"/>
      <c r="S27" s="704">
        <f t="shared" si="7"/>
        <v>0.94848492584177879</v>
      </c>
      <c r="T27" s="605" t="s">
        <v>657</v>
      </c>
    </row>
    <row r="28" spans="1:20" ht="15" customHeight="1" x14ac:dyDescent="0.2">
      <c r="A28" s="932">
        <v>18</v>
      </c>
      <c r="B28" s="747" t="s">
        <v>658</v>
      </c>
      <c r="C28" s="957">
        <v>3010</v>
      </c>
      <c r="D28" s="957">
        <v>281321</v>
      </c>
      <c r="E28" s="957">
        <v>0</v>
      </c>
      <c r="F28" s="957">
        <v>26389</v>
      </c>
      <c r="G28" s="959">
        <f t="shared" si="0"/>
        <v>310720</v>
      </c>
      <c r="H28" s="957">
        <v>2818</v>
      </c>
      <c r="I28" s="957">
        <v>274928</v>
      </c>
      <c r="J28" s="957">
        <v>0</v>
      </c>
      <c r="K28" s="957">
        <v>25373</v>
      </c>
      <c r="L28" s="959">
        <f t="shared" si="1"/>
        <v>303119</v>
      </c>
      <c r="M28" s="960">
        <f t="shared" si="3"/>
        <v>648140</v>
      </c>
      <c r="N28" s="960">
        <f t="shared" si="4"/>
        <v>63233440</v>
      </c>
      <c r="O28" s="960">
        <f t="shared" si="5"/>
        <v>0</v>
      </c>
      <c r="P28" s="960">
        <f t="shared" si="6"/>
        <v>5835790</v>
      </c>
      <c r="Q28" s="959">
        <f t="shared" si="2"/>
        <v>69717370</v>
      </c>
      <c r="R28" s="323"/>
      <c r="S28" s="704">
        <f t="shared" si="7"/>
        <v>0.97553746138002062</v>
      </c>
      <c r="T28" s="605" t="s">
        <v>658</v>
      </c>
    </row>
    <row r="29" spans="1:20" ht="15" customHeight="1" x14ac:dyDescent="0.2">
      <c r="A29" s="932">
        <v>19</v>
      </c>
      <c r="B29" s="747" t="s">
        <v>659</v>
      </c>
      <c r="C29" s="957">
        <v>0</v>
      </c>
      <c r="D29" s="957">
        <v>410149</v>
      </c>
      <c r="E29" s="957">
        <v>0</v>
      </c>
      <c r="F29" s="957">
        <v>4905</v>
      </c>
      <c r="G29" s="959">
        <f t="shared" si="0"/>
        <v>415054</v>
      </c>
      <c r="H29" s="957">
        <v>0</v>
      </c>
      <c r="I29" s="957">
        <v>403364</v>
      </c>
      <c r="J29" s="957">
        <v>0</v>
      </c>
      <c r="K29" s="957">
        <v>4845</v>
      </c>
      <c r="L29" s="959">
        <f t="shared" si="1"/>
        <v>408209</v>
      </c>
      <c r="M29" s="960">
        <f t="shared" si="3"/>
        <v>0</v>
      </c>
      <c r="N29" s="960">
        <f t="shared" si="4"/>
        <v>92773720</v>
      </c>
      <c r="O29" s="960">
        <f t="shared" si="5"/>
        <v>0</v>
      </c>
      <c r="P29" s="960">
        <f t="shared" si="6"/>
        <v>1114350</v>
      </c>
      <c r="Q29" s="959">
        <f t="shared" si="2"/>
        <v>93888070</v>
      </c>
      <c r="R29" s="323"/>
      <c r="S29" s="704">
        <f t="shared" si="7"/>
        <v>0.98350817002125024</v>
      </c>
      <c r="T29" s="605" t="s">
        <v>659</v>
      </c>
    </row>
    <row r="30" spans="1:20" ht="15" customHeight="1" x14ac:dyDescent="0.2">
      <c r="A30" s="932">
        <v>20</v>
      </c>
      <c r="B30" s="747" t="s">
        <v>660</v>
      </c>
      <c r="C30" s="957">
        <v>0</v>
      </c>
      <c r="D30" s="957">
        <v>159116</v>
      </c>
      <c r="E30" s="957">
        <v>0</v>
      </c>
      <c r="F30" s="957">
        <v>1894</v>
      </c>
      <c r="G30" s="959">
        <f t="shared" si="0"/>
        <v>161010</v>
      </c>
      <c r="H30" s="957">
        <v>0</v>
      </c>
      <c r="I30" s="957">
        <v>151539</v>
      </c>
      <c r="J30" s="957">
        <v>0</v>
      </c>
      <c r="K30" s="957">
        <v>1834</v>
      </c>
      <c r="L30" s="959">
        <f t="shared" si="1"/>
        <v>153373</v>
      </c>
      <c r="M30" s="960">
        <f t="shared" si="3"/>
        <v>0</v>
      </c>
      <c r="N30" s="960">
        <f t="shared" si="4"/>
        <v>34853970</v>
      </c>
      <c r="O30" s="960">
        <f t="shared" si="5"/>
        <v>0</v>
      </c>
      <c r="P30" s="960">
        <f t="shared" si="6"/>
        <v>421820</v>
      </c>
      <c r="Q30" s="959">
        <f t="shared" si="2"/>
        <v>35275790</v>
      </c>
      <c r="R30" s="323"/>
      <c r="S30" s="704">
        <f t="shared" si="7"/>
        <v>0.95256816346810758</v>
      </c>
      <c r="T30" s="605" t="s">
        <v>660</v>
      </c>
    </row>
    <row r="31" spans="1:20" ht="15" customHeight="1" x14ac:dyDescent="0.2">
      <c r="A31" s="932">
        <v>21</v>
      </c>
      <c r="B31" s="747" t="s">
        <v>661</v>
      </c>
      <c r="C31" s="957">
        <v>0</v>
      </c>
      <c r="D31" s="957">
        <v>46277</v>
      </c>
      <c r="E31" s="957">
        <v>0</v>
      </c>
      <c r="F31" s="957">
        <v>0</v>
      </c>
      <c r="G31" s="959">
        <f t="shared" si="0"/>
        <v>46277</v>
      </c>
      <c r="H31" s="957">
        <v>0</v>
      </c>
      <c r="I31" s="957">
        <v>44887</v>
      </c>
      <c r="J31" s="957">
        <v>0</v>
      </c>
      <c r="K31" s="957">
        <v>0</v>
      </c>
      <c r="L31" s="959">
        <f t="shared" si="1"/>
        <v>44887</v>
      </c>
      <c r="M31" s="960">
        <f t="shared" si="3"/>
        <v>0</v>
      </c>
      <c r="N31" s="960">
        <f t="shared" si="4"/>
        <v>10324010</v>
      </c>
      <c r="O31" s="960">
        <f t="shared" si="5"/>
        <v>0</v>
      </c>
      <c r="P31" s="960">
        <f t="shared" si="6"/>
        <v>0</v>
      </c>
      <c r="Q31" s="959">
        <f t="shared" si="2"/>
        <v>10324010</v>
      </c>
      <c r="R31" s="323"/>
      <c r="S31" s="704">
        <f t="shared" si="7"/>
        <v>0.96996348077878858</v>
      </c>
      <c r="T31" s="605" t="s">
        <v>661</v>
      </c>
    </row>
    <row r="32" spans="1:20" ht="15" customHeight="1" x14ac:dyDescent="0.2">
      <c r="A32" s="932">
        <v>22</v>
      </c>
      <c r="B32" s="747" t="s">
        <v>662</v>
      </c>
      <c r="C32" s="957">
        <v>396</v>
      </c>
      <c r="D32" s="957">
        <v>95655</v>
      </c>
      <c r="E32" s="957">
        <v>0</v>
      </c>
      <c r="F32" s="957">
        <v>715</v>
      </c>
      <c r="G32" s="959">
        <f t="shared" si="0"/>
        <v>96766</v>
      </c>
      <c r="H32" s="957">
        <v>383</v>
      </c>
      <c r="I32" s="957">
        <v>90366</v>
      </c>
      <c r="J32" s="957">
        <v>0</v>
      </c>
      <c r="K32" s="957">
        <v>664</v>
      </c>
      <c r="L32" s="959">
        <f t="shared" si="1"/>
        <v>91413</v>
      </c>
      <c r="M32" s="960">
        <f t="shared" si="3"/>
        <v>88090</v>
      </c>
      <c r="N32" s="960">
        <f t="shared" si="4"/>
        <v>20784180</v>
      </c>
      <c r="O32" s="960">
        <f t="shared" si="5"/>
        <v>0</v>
      </c>
      <c r="P32" s="960">
        <f t="shared" si="6"/>
        <v>152720</v>
      </c>
      <c r="Q32" s="959">
        <f t="shared" si="2"/>
        <v>21024990</v>
      </c>
      <c r="R32" s="323"/>
      <c r="S32" s="704">
        <f t="shared" si="7"/>
        <v>0.94468098298989311</v>
      </c>
      <c r="T32" s="605" t="s">
        <v>662</v>
      </c>
    </row>
    <row r="33" spans="1:20" ht="15" customHeight="1" x14ac:dyDescent="0.2">
      <c r="A33" s="932">
        <v>23</v>
      </c>
      <c r="B33" s="747" t="s">
        <v>663</v>
      </c>
      <c r="C33" s="957">
        <v>335</v>
      </c>
      <c r="D33" s="957">
        <v>123350</v>
      </c>
      <c r="E33" s="957">
        <v>0</v>
      </c>
      <c r="F33" s="957">
        <v>89</v>
      </c>
      <c r="G33" s="959">
        <f t="shared" si="0"/>
        <v>123774</v>
      </c>
      <c r="H33" s="957">
        <v>318</v>
      </c>
      <c r="I33" s="957">
        <v>120260</v>
      </c>
      <c r="J33" s="957">
        <v>0</v>
      </c>
      <c r="K33" s="957">
        <v>89</v>
      </c>
      <c r="L33" s="959">
        <f t="shared" si="1"/>
        <v>120667</v>
      </c>
      <c r="M33" s="960">
        <f t="shared" si="3"/>
        <v>73140</v>
      </c>
      <c r="N33" s="960">
        <f t="shared" si="4"/>
        <v>27659800</v>
      </c>
      <c r="O33" s="960">
        <f t="shared" si="5"/>
        <v>0</v>
      </c>
      <c r="P33" s="960">
        <f t="shared" si="6"/>
        <v>20470</v>
      </c>
      <c r="Q33" s="959">
        <f t="shared" si="2"/>
        <v>27753410</v>
      </c>
      <c r="R33" s="323"/>
      <c r="S33" s="704">
        <f t="shared" si="7"/>
        <v>0.97489779759884954</v>
      </c>
      <c r="T33" s="605" t="s">
        <v>663</v>
      </c>
    </row>
    <row r="34" spans="1:20" ht="15" customHeight="1" x14ac:dyDescent="0.2">
      <c r="A34" s="751">
        <v>24</v>
      </c>
      <c r="B34" s="747" t="s">
        <v>664</v>
      </c>
      <c r="C34" s="957">
        <v>104</v>
      </c>
      <c r="D34" s="957">
        <v>10257</v>
      </c>
      <c r="E34" s="957">
        <v>0</v>
      </c>
      <c r="F34" s="957">
        <v>0</v>
      </c>
      <c r="G34" s="959">
        <f t="shared" si="0"/>
        <v>10361</v>
      </c>
      <c r="H34" s="957">
        <v>104</v>
      </c>
      <c r="I34" s="957">
        <v>10153</v>
      </c>
      <c r="J34" s="957">
        <v>0</v>
      </c>
      <c r="K34" s="957">
        <v>0</v>
      </c>
      <c r="L34" s="959">
        <f t="shared" si="1"/>
        <v>10257</v>
      </c>
      <c r="M34" s="960">
        <f t="shared" si="3"/>
        <v>23920</v>
      </c>
      <c r="N34" s="960">
        <f t="shared" si="4"/>
        <v>2335190</v>
      </c>
      <c r="O34" s="960">
        <f t="shared" si="5"/>
        <v>0</v>
      </c>
      <c r="P34" s="960">
        <f t="shared" si="6"/>
        <v>0</v>
      </c>
      <c r="Q34" s="959">
        <f t="shared" si="2"/>
        <v>2359110</v>
      </c>
      <c r="R34" s="323"/>
      <c r="S34" s="704">
        <f t="shared" si="7"/>
        <v>0.9899623588456713</v>
      </c>
      <c r="T34" s="605" t="s">
        <v>664</v>
      </c>
    </row>
    <row r="35" spans="1:20" ht="15" customHeight="1" x14ac:dyDescent="0.2">
      <c r="A35" s="1211" t="s">
        <v>16</v>
      </c>
      <c r="B35" s="1212"/>
      <c r="C35" s="959">
        <f>SUM(C11:C34)</f>
        <v>10752</v>
      </c>
      <c r="D35" s="959">
        <f>SUM(D11:D34)</f>
        <v>3988099</v>
      </c>
      <c r="E35" s="959">
        <f>SUM(E11:E34)</f>
        <v>0</v>
      </c>
      <c r="F35" s="959">
        <f>SUM(F11:F34)</f>
        <v>245935</v>
      </c>
      <c r="G35" s="959">
        <f t="shared" si="0"/>
        <v>4244786</v>
      </c>
      <c r="H35" s="959">
        <f>SUM(H11:H34)</f>
        <v>10159</v>
      </c>
      <c r="I35" s="959">
        <f>SUM(I11:I34)</f>
        <v>3860778</v>
      </c>
      <c r="J35" s="959">
        <f>SUM(J11:J34)</f>
        <v>0</v>
      </c>
      <c r="K35" s="959">
        <f>SUM(K11:K34)</f>
        <v>240818</v>
      </c>
      <c r="L35" s="959">
        <f t="shared" si="1"/>
        <v>4111755</v>
      </c>
      <c r="M35" s="959">
        <f>SUM(M11:M34)</f>
        <v>2336570</v>
      </c>
      <c r="N35" s="959">
        <f>SUM(N11:N34)</f>
        <v>887978940</v>
      </c>
      <c r="O35" s="959">
        <f>SUM(O11:O34)</f>
        <v>0</v>
      </c>
      <c r="P35" s="959">
        <f>SUM(P11:P34)</f>
        <v>55388140</v>
      </c>
      <c r="Q35" s="959">
        <f t="shared" si="2"/>
        <v>945703650</v>
      </c>
      <c r="S35" s="704">
        <f t="shared" si="7"/>
        <v>0.96866013975734</v>
      </c>
    </row>
    <row r="36" spans="1:20" x14ac:dyDescent="0.2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</row>
    <row r="37" spans="1:20" x14ac:dyDescent="0.2">
      <c r="A37" s="396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</row>
    <row r="38" spans="1:20" x14ac:dyDescent="0.2">
      <c r="A38" s="396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400"/>
      <c r="M38" s="397"/>
      <c r="N38" s="397"/>
      <c r="O38" s="397"/>
      <c r="P38" s="397"/>
      <c r="Q38" s="397"/>
    </row>
    <row r="39" spans="1:20" x14ac:dyDescent="0.2">
      <c r="A39" s="953" t="s">
        <v>8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624"/>
      <c r="M39" s="933"/>
      <c r="N39" s="933"/>
      <c r="O39" s="933"/>
      <c r="P39" s="933"/>
      <c r="Q39" s="401"/>
    </row>
    <row r="40" spans="1:20" x14ac:dyDescent="0.2">
      <c r="A40" s="933" t="s">
        <v>9</v>
      </c>
      <c r="B40" s="933"/>
      <c r="C40" s="933"/>
      <c r="D40" s="933"/>
      <c r="E40" s="933"/>
      <c r="F40" s="933"/>
      <c r="G40" s="933"/>
      <c r="H40" s="933"/>
      <c r="I40" s="933"/>
      <c r="J40" s="933"/>
      <c r="K40" s="933"/>
      <c r="L40" s="933"/>
      <c r="M40" s="933"/>
      <c r="N40" s="933"/>
      <c r="O40" s="933"/>
      <c r="P40" s="933"/>
      <c r="Q40" s="402"/>
    </row>
    <row r="41" spans="1:20" x14ac:dyDescent="0.2">
      <c r="A41" s="374" t="s">
        <v>10</v>
      </c>
      <c r="B41" s="374"/>
      <c r="C41" s="374"/>
      <c r="D41" s="374"/>
      <c r="I41" s="388"/>
      <c r="J41" s="388"/>
      <c r="K41" s="388"/>
      <c r="L41" s="388"/>
      <c r="Q41" s="402"/>
    </row>
    <row r="42" spans="1:20" s="374" customFormat="1" x14ac:dyDescent="0.2">
      <c r="A42" s="605" t="s">
        <v>389</v>
      </c>
      <c r="J42" s="388"/>
      <c r="K42" s="388"/>
      <c r="L42" s="388"/>
      <c r="Q42" s="398"/>
    </row>
    <row r="43" spans="1:20" s="374" customFormat="1" x14ac:dyDescent="0.2">
      <c r="C43" s="605" t="s">
        <v>391</v>
      </c>
      <c r="E43" s="389"/>
      <c r="F43" s="389"/>
      <c r="G43" s="389"/>
      <c r="H43" s="389"/>
      <c r="I43" s="389"/>
      <c r="J43" s="389"/>
      <c r="K43" s="389"/>
      <c r="L43" s="389"/>
      <c r="M43" s="389"/>
      <c r="Q43" s="398"/>
    </row>
    <row r="45" spans="1:20" ht="12.75" customHeight="1" x14ac:dyDescent="0.2">
      <c r="A45" s="9" t="s">
        <v>1191</v>
      </c>
      <c r="B45" s="322"/>
      <c r="C45" s="322"/>
      <c r="D45" s="322"/>
      <c r="E45" s="322"/>
      <c r="F45" s="322"/>
      <c r="G45" s="1203" t="s">
        <v>804</v>
      </c>
      <c r="H45" s="1203"/>
      <c r="I45" s="1203"/>
      <c r="J45" s="1203"/>
      <c r="L45" s="322"/>
      <c r="M45" s="1203" t="s">
        <v>803</v>
      </c>
      <c r="N45" s="1203"/>
      <c r="O45" s="1203"/>
      <c r="P45" s="1203"/>
      <c r="Q45" s="1203"/>
    </row>
    <row r="46" spans="1:20" ht="12.75" customHeight="1" x14ac:dyDescent="0.2">
      <c r="A46" s="342"/>
      <c r="B46" s="342"/>
      <c r="C46" s="342"/>
      <c r="D46" s="342"/>
      <c r="E46" s="342"/>
      <c r="F46" s="342"/>
      <c r="G46" s="1213" t="s">
        <v>802</v>
      </c>
      <c r="H46" s="1213"/>
      <c r="I46" s="1213"/>
      <c r="J46" s="1213"/>
      <c r="K46" s="342"/>
      <c r="L46" s="322"/>
      <c r="M46" s="1214" t="s">
        <v>802</v>
      </c>
      <c r="N46" s="1214"/>
      <c r="O46" s="1214"/>
      <c r="P46" s="1214"/>
      <c r="Q46" s="1214"/>
    </row>
    <row r="47" spans="1:20" ht="12.75" customHeight="1" x14ac:dyDescent="0.2">
      <c r="A47" s="342" t="s">
        <v>244</v>
      </c>
      <c r="B47" s="342"/>
      <c r="C47" s="342"/>
      <c r="D47" s="342"/>
      <c r="E47" s="342"/>
      <c r="F47" s="342"/>
      <c r="G47" s="1213" t="s">
        <v>805</v>
      </c>
      <c r="H47" s="1213"/>
      <c r="I47" s="1213"/>
      <c r="J47" s="1213"/>
      <c r="K47" s="342"/>
      <c r="L47" s="322"/>
      <c r="M47" s="322"/>
      <c r="N47" s="322"/>
      <c r="O47" s="322"/>
      <c r="P47" s="322"/>
      <c r="Q47" s="322"/>
      <c r="R47" s="342"/>
      <c r="S47" s="342"/>
    </row>
    <row r="48" spans="1:20" x14ac:dyDescent="0.2">
      <c r="A48" s="322"/>
      <c r="B48" s="322"/>
      <c r="C48" s="322"/>
      <c r="D48" s="322"/>
      <c r="E48" s="322"/>
      <c r="F48" s="322"/>
      <c r="L48" s="322"/>
      <c r="M48" s="322"/>
      <c r="N48" s="322"/>
      <c r="O48" s="322"/>
      <c r="P48" s="322"/>
      <c r="Q48" s="322"/>
    </row>
    <row r="49" spans="1:12" x14ac:dyDescent="0.2">
      <c r="A49" s="1232"/>
      <c r="B49" s="1232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</row>
  </sheetData>
  <mergeCells count="17">
    <mergeCell ref="A8:A9"/>
    <mergeCell ref="B8:B9"/>
    <mergeCell ref="C8:G8"/>
    <mergeCell ref="H8:L8"/>
    <mergeCell ref="M8:Q8"/>
    <mergeCell ref="O1:Q1"/>
    <mergeCell ref="A2:L2"/>
    <mergeCell ref="A3:L3"/>
    <mergeCell ref="A5:L5"/>
    <mergeCell ref="N7:R7"/>
    <mergeCell ref="A49:L49"/>
    <mergeCell ref="A35:B35"/>
    <mergeCell ref="G45:J45"/>
    <mergeCell ref="M45:Q45"/>
    <mergeCell ref="G46:J46"/>
    <mergeCell ref="M46:Q46"/>
    <mergeCell ref="G47:J4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L41"/>
  <sheetViews>
    <sheetView view="pageBreakPreview" topLeftCell="A22" zoomScaleSheetLayoutView="100" workbookViewId="0">
      <selection activeCell="F33" sqref="F33"/>
    </sheetView>
  </sheetViews>
  <sheetFormatPr defaultRowHeight="12.75" x14ac:dyDescent="0.2"/>
  <cols>
    <col min="1" max="1" width="6" style="374" customWidth="1"/>
    <col min="2" max="2" width="15.5703125" style="374" customWidth="1"/>
    <col min="3" max="3" width="17.28515625" style="374" customWidth="1"/>
    <col min="4" max="4" width="19" style="374" customWidth="1"/>
    <col min="5" max="5" width="19.7109375" style="374" customWidth="1"/>
    <col min="6" max="6" width="18.85546875" style="374" customWidth="1"/>
    <col min="7" max="7" width="15.28515625" style="374" customWidth="1"/>
    <col min="8" max="16384" width="9.140625" style="374"/>
  </cols>
  <sheetData>
    <row r="1" spans="1:8" ht="18" x14ac:dyDescent="0.35">
      <c r="A1" s="1204" t="s">
        <v>0</v>
      </c>
      <c r="B1" s="1204"/>
      <c r="C1" s="1204"/>
      <c r="D1" s="1204"/>
      <c r="E1" s="1204"/>
      <c r="G1" s="373" t="s">
        <v>593</v>
      </c>
    </row>
    <row r="2" spans="1:8" ht="21" x14ac:dyDescent="0.35">
      <c r="A2" s="1244" t="s">
        <v>921</v>
      </c>
      <c r="B2" s="1244"/>
      <c r="C2" s="1244"/>
      <c r="D2" s="1244"/>
      <c r="E2" s="1244"/>
      <c r="F2" s="1244"/>
      <c r="G2"/>
    </row>
    <row r="3" spans="1:8" ht="15" x14ac:dyDescent="0.3">
      <c r="A3" s="105"/>
      <c r="B3" s="105"/>
      <c r="C3"/>
      <c r="D3"/>
      <c r="E3"/>
      <c r="F3"/>
      <c r="G3"/>
    </row>
    <row r="4" spans="1:8" ht="18" customHeight="1" x14ac:dyDescent="0.35">
      <c r="A4" s="1245" t="s">
        <v>594</v>
      </c>
      <c r="B4" s="1245"/>
      <c r="C4" s="1245"/>
      <c r="D4" s="1245"/>
      <c r="E4" s="1245"/>
      <c r="F4" s="1245"/>
      <c r="G4"/>
    </row>
    <row r="5" spans="1:8" x14ac:dyDescent="0.2">
      <c r="A5" s="303" t="s">
        <v>687</v>
      </c>
      <c r="B5" s="303"/>
      <c r="C5" s="322"/>
      <c r="D5"/>
      <c r="E5"/>
      <c r="F5"/>
      <c r="G5"/>
    </row>
    <row r="6" spans="1:8" ht="15" x14ac:dyDescent="0.3">
      <c r="A6" s="106"/>
      <c r="B6" s="106"/>
      <c r="C6"/>
      <c r="D6"/>
      <c r="E6"/>
      <c r="F6" s="1240" t="s">
        <v>1194</v>
      </c>
      <c r="G6" s="1240"/>
    </row>
    <row r="7" spans="1:8" ht="42" customHeight="1" x14ac:dyDescent="0.2">
      <c r="A7" s="612" t="s">
        <v>2</v>
      </c>
      <c r="B7" s="612" t="s">
        <v>3</v>
      </c>
      <c r="C7" s="403" t="s">
        <v>595</v>
      </c>
      <c r="D7" s="403" t="s">
        <v>596</v>
      </c>
      <c r="E7" s="403" t="s">
        <v>597</v>
      </c>
      <c r="F7" s="403" t="s">
        <v>598</v>
      </c>
      <c r="G7" s="404" t="s">
        <v>599</v>
      </c>
    </row>
    <row r="8" spans="1:8" s="373" customFormat="1" ht="15" x14ac:dyDescent="0.25">
      <c r="A8" s="405" t="s">
        <v>232</v>
      </c>
      <c r="B8" s="405" t="s">
        <v>233</v>
      </c>
      <c r="C8" s="405" t="s">
        <v>234</v>
      </c>
      <c r="D8" s="432" t="s">
        <v>235</v>
      </c>
      <c r="E8" s="432" t="s">
        <v>236</v>
      </c>
      <c r="F8" s="432" t="s">
        <v>237</v>
      </c>
      <c r="G8" s="405" t="s">
        <v>238</v>
      </c>
    </row>
    <row r="9" spans="1:8" s="373" customFormat="1" ht="15" x14ac:dyDescent="0.25">
      <c r="A9" s="604">
        <v>1</v>
      </c>
      <c r="B9" s="315" t="s">
        <v>641</v>
      </c>
      <c r="C9" s="429">
        <f>'enrolment vs availed_PY '!G11+'enrolment vs availed_UPY '!G11</f>
        <v>178723</v>
      </c>
      <c r="D9" s="942">
        <v>132626</v>
      </c>
      <c r="E9" s="942">
        <v>9080</v>
      </c>
      <c r="F9" s="943">
        <f>C9-D9</f>
        <v>46097</v>
      </c>
      <c r="G9" s="430"/>
      <c r="H9" s="406"/>
    </row>
    <row r="10" spans="1:8" s="373" customFormat="1" ht="15" x14ac:dyDescent="0.25">
      <c r="A10" s="604">
        <v>2</v>
      </c>
      <c r="B10" s="315" t="s">
        <v>642</v>
      </c>
      <c r="C10" s="429">
        <f>'enrolment vs availed_PY '!G12+'enrolment vs availed_UPY '!G12</f>
        <v>488963</v>
      </c>
      <c r="D10" s="942">
        <v>398246</v>
      </c>
      <c r="E10" s="942">
        <v>12939</v>
      </c>
      <c r="F10" s="943">
        <f t="shared" ref="F10:F32" si="0">C10-D10</f>
        <v>90717</v>
      </c>
      <c r="G10" s="430"/>
      <c r="H10" s="406"/>
    </row>
    <row r="11" spans="1:8" s="373" customFormat="1" ht="15" x14ac:dyDescent="0.25">
      <c r="A11" s="604">
        <v>3</v>
      </c>
      <c r="B11" s="315" t="s">
        <v>643</v>
      </c>
      <c r="C11" s="429">
        <f>'enrolment vs availed_PY '!G13+'enrolment vs availed_UPY '!G13</f>
        <v>539353</v>
      </c>
      <c r="D11" s="942">
        <v>449767</v>
      </c>
      <c r="E11" s="942">
        <v>11254</v>
      </c>
      <c r="F11" s="943">
        <f t="shared" si="0"/>
        <v>89586</v>
      </c>
      <c r="G11" s="430"/>
      <c r="H11" s="406"/>
    </row>
    <row r="12" spans="1:8" s="373" customFormat="1" ht="15" x14ac:dyDescent="0.25">
      <c r="A12" s="604">
        <v>4</v>
      </c>
      <c r="B12" s="315" t="s">
        <v>644</v>
      </c>
      <c r="C12" s="429">
        <f>'enrolment vs availed_PY '!G14+'enrolment vs availed_UPY '!G14</f>
        <v>595921</v>
      </c>
      <c r="D12" s="942">
        <v>447595</v>
      </c>
      <c r="E12" s="942">
        <v>16892</v>
      </c>
      <c r="F12" s="943">
        <f t="shared" si="0"/>
        <v>148326</v>
      </c>
      <c r="G12" s="430"/>
      <c r="H12" s="406"/>
    </row>
    <row r="13" spans="1:8" s="373" customFormat="1" ht="15" x14ac:dyDescent="0.25">
      <c r="A13" s="604">
        <v>5</v>
      </c>
      <c r="B13" s="315" t="s">
        <v>645</v>
      </c>
      <c r="C13" s="429">
        <f>'enrolment vs availed_PY '!G15+'enrolment vs availed_UPY '!G15</f>
        <v>430816</v>
      </c>
      <c r="D13" s="942">
        <v>336424</v>
      </c>
      <c r="E13" s="942">
        <v>11114</v>
      </c>
      <c r="F13" s="943">
        <f t="shared" si="0"/>
        <v>94392</v>
      </c>
      <c r="G13" s="430"/>
      <c r="H13" s="406"/>
    </row>
    <row r="14" spans="1:8" s="373" customFormat="1" ht="15" x14ac:dyDescent="0.25">
      <c r="A14" s="604">
        <v>6</v>
      </c>
      <c r="B14" s="315" t="s">
        <v>646</v>
      </c>
      <c r="C14" s="429">
        <f>'enrolment vs availed_PY '!G16+'enrolment vs availed_UPY '!G16</f>
        <v>232687</v>
      </c>
      <c r="D14" s="942">
        <v>182139</v>
      </c>
      <c r="E14" s="942">
        <v>6514</v>
      </c>
      <c r="F14" s="943">
        <f t="shared" si="0"/>
        <v>50548</v>
      </c>
      <c r="G14" s="430"/>
      <c r="H14" s="406"/>
    </row>
    <row r="15" spans="1:8" s="373" customFormat="1" ht="15" x14ac:dyDescent="0.25">
      <c r="A15" s="604">
        <v>7</v>
      </c>
      <c r="B15" s="315" t="s">
        <v>647</v>
      </c>
      <c r="C15" s="429">
        <f>'enrolment vs availed_PY '!G17+'enrolment vs availed_UPY '!G17</f>
        <v>533838</v>
      </c>
      <c r="D15" s="942">
        <v>436804</v>
      </c>
      <c r="E15" s="942">
        <v>14046</v>
      </c>
      <c r="F15" s="943">
        <f t="shared" si="0"/>
        <v>97034</v>
      </c>
      <c r="G15" s="430"/>
      <c r="H15" s="406"/>
    </row>
    <row r="16" spans="1:8" s="373" customFormat="1" ht="15" x14ac:dyDescent="0.25">
      <c r="A16" s="604">
        <v>8</v>
      </c>
      <c r="B16" s="315" t="s">
        <v>648</v>
      </c>
      <c r="C16" s="429">
        <f>'enrolment vs availed_PY '!G18+'enrolment vs availed_UPY '!G18</f>
        <v>36110</v>
      </c>
      <c r="D16" s="942">
        <v>48170</v>
      </c>
      <c r="E16" s="942">
        <v>3162</v>
      </c>
      <c r="F16" s="943">
        <f t="shared" si="0"/>
        <v>-12060</v>
      </c>
      <c r="G16" s="430"/>
      <c r="H16" s="406"/>
    </row>
    <row r="17" spans="1:8" s="373" customFormat="1" ht="15" x14ac:dyDescent="0.25">
      <c r="A17" s="604">
        <v>9</v>
      </c>
      <c r="B17" s="315" t="s">
        <v>649</v>
      </c>
      <c r="C17" s="429">
        <f>'enrolment vs availed_PY '!G19+'enrolment vs availed_UPY '!G19</f>
        <v>550208</v>
      </c>
      <c r="D17" s="942">
        <v>457361</v>
      </c>
      <c r="E17" s="942">
        <v>15617</v>
      </c>
      <c r="F17" s="943">
        <f t="shared" si="0"/>
        <v>92847</v>
      </c>
      <c r="G17" s="430"/>
      <c r="H17" s="406"/>
    </row>
    <row r="18" spans="1:8" s="373" customFormat="1" ht="15" x14ac:dyDescent="0.25">
      <c r="A18" s="604">
        <v>10</v>
      </c>
      <c r="B18" s="315" t="s">
        <v>650</v>
      </c>
      <c r="C18" s="429">
        <f>'enrolment vs availed_PY '!G20+'enrolment vs availed_UPY '!G20</f>
        <v>490481</v>
      </c>
      <c r="D18" s="942">
        <v>388395</v>
      </c>
      <c r="E18" s="942">
        <v>13900</v>
      </c>
      <c r="F18" s="943">
        <f t="shared" si="0"/>
        <v>102086</v>
      </c>
      <c r="G18" s="430"/>
      <c r="H18" s="406"/>
    </row>
    <row r="19" spans="1:8" s="373" customFormat="1" ht="15" x14ac:dyDescent="0.25">
      <c r="A19" s="604">
        <v>11</v>
      </c>
      <c r="B19" s="315" t="s">
        <v>651</v>
      </c>
      <c r="C19" s="429">
        <f>'enrolment vs availed_PY '!G21+'enrolment vs availed_UPY '!G21</f>
        <v>280777</v>
      </c>
      <c r="D19" s="942">
        <v>213384</v>
      </c>
      <c r="E19" s="942">
        <v>9809</v>
      </c>
      <c r="F19" s="943">
        <f t="shared" si="0"/>
        <v>67393</v>
      </c>
      <c r="G19" s="430"/>
      <c r="H19" s="406"/>
    </row>
    <row r="20" spans="1:8" s="373" customFormat="1" ht="15" x14ac:dyDescent="0.25">
      <c r="A20" s="604">
        <v>12</v>
      </c>
      <c r="B20" s="315" t="s">
        <v>652</v>
      </c>
      <c r="C20" s="429">
        <f>'enrolment vs availed_PY '!G22+'enrolment vs availed_UPY '!G22</f>
        <v>234995</v>
      </c>
      <c r="D20" s="942">
        <v>165881</v>
      </c>
      <c r="E20" s="942">
        <v>10699</v>
      </c>
      <c r="F20" s="943">
        <f t="shared" si="0"/>
        <v>69114</v>
      </c>
      <c r="G20" s="430"/>
      <c r="H20" s="406"/>
    </row>
    <row r="21" spans="1:8" s="373" customFormat="1" ht="15" x14ac:dyDescent="0.25">
      <c r="A21" s="604">
        <v>13</v>
      </c>
      <c r="B21" s="315" t="s">
        <v>653</v>
      </c>
      <c r="C21" s="429">
        <f>'enrolment vs availed_PY '!G23+'enrolment vs availed_UPY '!G23</f>
        <v>668224</v>
      </c>
      <c r="D21" s="942">
        <v>571394</v>
      </c>
      <c r="E21" s="942">
        <v>16304</v>
      </c>
      <c r="F21" s="943">
        <f t="shared" si="0"/>
        <v>96830</v>
      </c>
      <c r="G21" s="430"/>
      <c r="H21" s="406"/>
    </row>
    <row r="22" spans="1:8" s="373" customFormat="1" ht="15" x14ac:dyDescent="0.25">
      <c r="A22" s="604">
        <v>14</v>
      </c>
      <c r="B22" s="315" t="s">
        <v>654</v>
      </c>
      <c r="C22" s="429">
        <f>'enrolment vs availed_PY '!G24+'enrolment vs availed_UPY '!G24</f>
        <v>1247000</v>
      </c>
      <c r="D22" s="942">
        <v>1076132</v>
      </c>
      <c r="E22" s="942">
        <v>25792</v>
      </c>
      <c r="F22" s="943">
        <f t="shared" si="0"/>
        <v>170868</v>
      </c>
      <c r="G22" s="430"/>
      <c r="H22" s="406"/>
    </row>
    <row r="23" spans="1:8" s="373" customFormat="1" ht="15" x14ac:dyDescent="0.25">
      <c r="A23" s="604">
        <v>15</v>
      </c>
      <c r="B23" s="315" t="s">
        <v>655</v>
      </c>
      <c r="C23" s="429">
        <f>'enrolment vs availed_PY '!G25+'enrolment vs availed_UPY '!G25</f>
        <v>658508</v>
      </c>
      <c r="D23" s="942">
        <v>585777</v>
      </c>
      <c r="E23" s="942">
        <v>16350</v>
      </c>
      <c r="F23" s="943">
        <f t="shared" si="0"/>
        <v>72731</v>
      </c>
      <c r="G23" s="430"/>
      <c r="H23" s="406"/>
    </row>
    <row r="24" spans="1:8" s="373" customFormat="1" ht="15" x14ac:dyDescent="0.25">
      <c r="A24" s="604">
        <v>16</v>
      </c>
      <c r="B24" s="315" t="s">
        <v>656</v>
      </c>
      <c r="C24" s="429">
        <f>'enrolment vs availed_PY '!G26+'enrolment vs availed_UPY '!G26</f>
        <v>648358</v>
      </c>
      <c r="D24" s="942">
        <v>520791</v>
      </c>
      <c r="E24" s="942">
        <v>17357</v>
      </c>
      <c r="F24" s="943">
        <f t="shared" si="0"/>
        <v>127567</v>
      </c>
      <c r="G24" s="430"/>
      <c r="H24" s="406"/>
    </row>
    <row r="25" spans="1:8" s="373" customFormat="1" ht="15" x14ac:dyDescent="0.25">
      <c r="A25" s="604">
        <v>17</v>
      </c>
      <c r="B25" s="315" t="s">
        <v>657</v>
      </c>
      <c r="C25" s="429">
        <f>'enrolment vs availed_PY '!G27+'enrolment vs availed_UPY '!G27</f>
        <v>608034</v>
      </c>
      <c r="D25" s="942">
        <v>495027</v>
      </c>
      <c r="E25" s="942">
        <v>16910</v>
      </c>
      <c r="F25" s="943">
        <f t="shared" si="0"/>
        <v>113007</v>
      </c>
      <c r="G25" s="430"/>
      <c r="H25" s="406"/>
    </row>
    <row r="26" spans="1:8" ht="15" x14ac:dyDescent="0.25">
      <c r="A26" s="604">
        <v>18</v>
      </c>
      <c r="B26" s="315" t="s">
        <v>658</v>
      </c>
      <c r="C26" s="429">
        <f>'enrolment vs availed_PY '!G28+'enrolment vs availed_UPY '!G28</f>
        <v>942635</v>
      </c>
      <c r="D26" s="944">
        <v>709601</v>
      </c>
      <c r="E26" s="944">
        <v>29556</v>
      </c>
      <c r="F26" s="943">
        <f t="shared" si="0"/>
        <v>233034</v>
      </c>
      <c r="G26" s="431"/>
      <c r="H26" s="406"/>
    </row>
    <row r="27" spans="1:8" ht="15" x14ac:dyDescent="0.25">
      <c r="A27" s="604">
        <v>19</v>
      </c>
      <c r="B27" s="315" t="s">
        <v>659</v>
      </c>
      <c r="C27" s="429">
        <f>'enrolment vs availed_PY '!G29+'enrolment vs availed_UPY '!G29</f>
        <v>1065684</v>
      </c>
      <c r="D27" s="944">
        <v>968315</v>
      </c>
      <c r="E27" s="944">
        <v>19926</v>
      </c>
      <c r="F27" s="943">
        <f t="shared" si="0"/>
        <v>97369</v>
      </c>
      <c r="G27" s="431"/>
      <c r="H27" s="406"/>
    </row>
    <row r="28" spans="1:8" ht="15" x14ac:dyDescent="0.25">
      <c r="A28" s="604">
        <v>20</v>
      </c>
      <c r="B28" s="315" t="s">
        <v>660</v>
      </c>
      <c r="C28" s="429">
        <f>'enrolment vs availed_PY '!G30+'enrolment vs availed_UPY '!G30</f>
        <v>473345</v>
      </c>
      <c r="D28" s="944">
        <v>380492</v>
      </c>
      <c r="E28" s="944">
        <v>11908</v>
      </c>
      <c r="F28" s="943">
        <f t="shared" si="0"/>
        <v>92853</v>
      </c>
      <c r="G28" s="431"/>
      <c r="H28" s="406"/>
    </row>
    <row r="29" spans="1:8" ht="15" x14ac:dyDescent="0.25">
      <c r="A29" s="604">
        <v>21</v>
      </c>
      <c r="B29" s="315" t="s">
        <v>661</v>
      </c>
      <c r="C29" s="429">
        <f>'enrolment vs availed_PY '!G31+'enrolment vs availed_UPY '!G31</f>
        <v>113202</v>
      </c>
      <c r="D29" s="944">
        <v>77227</v>
      </c>
      <c r="E29" s="944">
        <v>4780</v>
      </c>
      <c r="F29" s="943">
        <f t="shared" si="0"/>
        <v>35975</v>
      </c>
      <c r="G29" s="431"/>
      <c r="H29" s="406"/>
    </row>
    <row r="30" spans="1:8" ht="15" x14ac:dyDescent="0.25">
      <c r="A30" s="604">
        <v>22</v>
      </c>
      <c r="B30" s="315" t="s">
        <v>662</v>
      </c>
      <c r="C30" s="429">
        <f>'enrolment vs availed_PY '!G32+'enrolment vs availed_UPY '!G32</f>
        <v>277258</v>
      </c>
      <c r="D30" s="944">
        <v>230690</v>
      </c>
      <c r="E30" s="944">
        <v>8800</v>
      </c>
      <c r="F30" s="943">
        <f t="shared" si="0"/>
        <v>46568</v>
      </c>
      <c r="G30" s="431"/>
      <c r="H30" s="406"/>
    </row>
    <row r="31" spans="1:8" ht="15" x14ac:dyDescent="0.25">
      <c r="A31" s="604">
        <v>23</v>
      </c>
      <c r="B31" s="315" t="s">
        <v>663</v>
      </c>
      <c r="C31" s="429">
        <f>'enrolment vs availed_PY '!G33+'enrolment vs availed_UPY '!G33</f>
        <v>245809</v>
      </c>
      <c r="D31" s="944">
        <v>136970</v>
      </c>
      <c r="E31" s="944">
        <v>4357</v>
      </c>
      <c r="F31" s="943">
        <f t="shared" si="0"/>
        <v>108839</v>
      </c>
      <c r="G31" s="431"/>
      <c r="H31" s="406"/>
    </row>
    <row r="32" spans="1:8" ht="15" x14ac:dyDescent="0.25">
      <c r="A32" s="318">
        <v>24</v>
      </c>
      <c r="B32" s="315" t="s">
        <v>664</v>
      </c>
      <c r="C32" s="429">
        <f>'enrolment vs availed_PY '!G34+'enrolment vs availed_UPY '!G34</f>
        <v>21536</v>
      </c>
      <c r="D32" s="944">
        <v>1615</v>
      </c>
      <c r="E32" s="944">
        <v>3451</v>
      </c>
      <c r="F32" s="943">
        <f t="shared" si="0"/>
        <v>19921</v>
      </c>
      <c r="G32" s="431"/>
      <c r="H32" s="406"/>
    </row>
    <row r="33" spans="1:12" x14ac:dyDescent="0.2">
      <c r="A33" s="1211" t="s">
        <v>16</v>
      </c>
      <c r="B33" s="1212"/>
      <c r="C33" s="407">
        <f>SUM(C9:C32)</f>
        <v>11562465</v>
      </c>
      <c r="D33" s="433">
        <f>SUM(D9:D32)</f>
        <v>9410823</v>
      </c>
      <c r="E33" s="433">
        <f>SUM(E9:E32)</f>
        <v>310517</v>
      </c>
      <c r="F33" s="433">
        <f>SUM(F9:F32)</f>
        <v>2151642</v>
      </c>
      <c r="G33" s="408">
        <f>SUM(G9:G32)</f>
        <v>0</v>
      </c>
      <c r="H33" s="409"/>
      <c r="I33" s="389"/>
    </row>
    <row r="34" spans="1:12" x14ac:dyDescent="0.2">
      <c r="D34" s="398"/>
    </row>
    <row r="37" spans="1:12" ht="15" customHeight="1" x14ac:dyDescent="0.2">
      <c r="A37" s="9" t="s">
        <v>1191</v>
      </c>
      <c r="B37" s="625"/>
      <c r="C37" s="1243" t="s">
        <v>806</v>
      </c>
      <c r="D37" s="1243"/>
      <c r="E37" s="1203" t="s">
        <v>803</v>
      </c>
      <c r="F37" s="1203"/>
      <c r="G37" s="1203"/>
      <c r="H37" s="303"/>
    </row>
    <row r="38" spans="1:12" ht="15" customHeight="1" x14ac:dyDescent="0.2">
      <c r="C38" s="1243" t="s">
        <v>807</v>
      </c>
      <c r="D38" s="1243"/>
      <c r="E38" s="1214" t="s">
        <v>802</v>
      </c>
      <c r="F38" s="1214"/>
      <c r="G38" s="1214"/>
      <c r="H38" s="325"/>
    </row>
    <row r="39" spans="1:12" ht="15" customHeight="1" x14ac:dyDescent="0.2">
      <c r="C39" s="1243" t="s">
        <v>808</v>
      </c>
      <c r="D39" s="1243"/>
      <c r="H39" s="626"/>
    </row>
    <row r="40" spans="1:12" x14ac:dyDescent="0.2">
      <c r="H40" s="625"/>
    </row>
    <row r="41" spans="1:12" x14ac:dyDescent="0.2">
      <c r="A41" s="625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</row>
  </sheetData>
  <mergeCells count="10">
    <mergeCell ref="C38:D38"/>
    <mergeCell ref="E38:G38"/>
    <mergeCell ref="C39:D39"/>
    <mergeCell ref="F6:G6"/>
    <mergeCell ref="A1:E1"/>
    <mergeCell ref="A2:F2"/>
    <mergeCell ref="A4:F4"/>
    <mergeCell ref="A33:B33"/>
    <mergeCell ref="C37:D37"/>
    <mergeCell ref="E37:G37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00CC"/>
    <pageSetUpPr fitToPage="1"/>
  </sheetPr>
  <dimension ref="A1:P51"/>
  <sheetViews>
    <sheetView view="pageBreakPreview" topLeftCell="C20" zoomScaleSheetLayoutView="100" workbookViewId="0">
      <selection activeCell="F39" sqref="F39"/>
    </sheetView>
  </sheetViews>
  <sheetFormatPr defaultColWidth="9.140625" defaultRowHeight="12.75" x14ac:dyDescent="0.2"/>
  <cols>
    <col min="1" max="1" width="7.42578125" style="605" customWidth="1"/>
    <col min="2" max="2" width="17.140625" style="605" customWidth="1"/>
    <col min="3" max="4" width="13" style="605" customWidth="1"/>
    <col min="5" max="5" width="13.140625" style="605" customWidth="1"/>
    <col min="6" max="6" width="15.140625" style="605" customWidth="1"/>
    <col min="7" max="7" width="13.28515625" style="605" customWidth="1"/>
    <col min="8" max="8" width="14.7109375" style="605" customWidth="1"/>
    <col min="9" max="9" width="16.7109375" style="605" customWidth="1"/>
    <col min="10" max="10" width="19.28515625" style="605" customWidth="1"/>
    <col min="11" max="11" width="10.5703125" style="605" bestFit="1" customWidth="1"/>
    <col min="12" max="12" width="12.5703125" style="605" bestFit="1" customWidth="1"/>
    <col min="13" max="13" width="11.140625" style="605" bestFit="1" customWidth="1"/>
    <col min="14" max="14" width="10" style="605" customWidth="1"/>
    <col min="15" max="16384" width="9.140625" style="605"/>
  </cols>
  <sheetData>
    <row r="1" spans="1:16" s="374" customFormat="1" x14ac:dyDescent="0.2">
      <c r="E1" s="1203"/>
      <c r="F1" s="1203"/>
      <c r="G1" s="1203"/>
      <c r="H1" s="1203"/>
      <c r="I1" s="1203"/>
      <c r="J1" s="410" t="s">
        <v>58</v>
      </c>
    </row>
    <row r="2" spans="1:16" s="374" customFormat="1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</row>
    <row r="3" spans="1:16" s="37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6" s="374" customFormat="1" ht="14.25" customHeight="1" x14ac:dyDescent="0.2">
      <c r="A4"/>
      <c r="B4"/>
      <c r="C4"/>
      <c r="D4"/>
      <c r="E4"/>
      <c r="F4"/>
      <c r="G4"/>
      <c r="H4"/>
      <c r="I4"/>
      <c r="J4"/>
    </row>
    <row r="5" spans="1:16" ht="31.5" customHeight="1" x14ac:dyDescent="0.25">
      <c r="A5" s="1235" t="s">
        <v>1081</v>
      </c>
      <c r="B5" s="1235"/>
      <c r="C5" s="1235"/>
      <c r="D5" s="1235"/>
      <c r="E5" s="1235"/>
      <c r="F5" s="1235"/>
      <c r="G5" s="1235"/>
      <c r="H5" s="1235"/>
      <c r="I5" s="1235"/>
      <c r="J5" s="1235"/>
    </row>
    <row r="6" spans="1:16" ht="13.5" customHeight="1" x14ac:dyDescent="0.2">
      <c r="A6" s="600"/>
      <c r="B6" s="600"/>
      <c r="C6" s="600"/>
      <c r="D6" s="600"/>
      <c r="E6" s="600"/>
      <c r="F6" s="600"/>
      <c r="G6" s="600"/>
      <c r="H6" s="600"/>
      <c r="I6" s="600"/>
      <c r="J6" s="600"/>
    </row>
    <row r="7" spans="1:16" ht="0.75" customHeight="1" x14ac:dyDescent="0.2"/>
    <row r="8" spans="1:16" x14ac:dyDescent="0.2">
      <c r="A8" s="303" t="s">
        <v>687</v>
      </c>
      <c r="B8" s="303"/>
      <c r="C8" s="322"/>
      <c r="D8" s="322"/>
      <c r="H8" s="1240" t="s">
        <v>1194</v>
      </c>
      <c r="I8" s="1240"/>
      <c r="J8" s="1240"/>
    </row>
    <row r="9" spans="1:16" x14ac:dyDescent="0.2">
      <c r="A9" s="1109" t="s">
        <v>2</v>
      </c>
      <c r="B9" s="1109" t="s">
        <v>3</v>
      </c>
      <c r="C9" s="1077" t="s">
        <v>1082</v>
      </c>
      <c r="D9" s="1078"/>
      <c r="E9" s="1078"/>
      <c r="F9" s="1079"/>
      <c r="G9" s="1077" t="s">
        <v>95</v>
      </c>
      <c r="H9" s="1078"/>
      <c r="I9" s="1078"/>
      <c r="J9" s="1079"/>
    </row>
    <row r="10" spans="1:16" ht="66.75" customHeight="1" x14ac:dyDescent="0.2">
      <c r="A10" s="1109"/>
      <c r="B10" s="1109"/>
      <c r="C10" s="596" t="s">
        <v>163</v>
      </c>
      <c r="D10" s="596" t="s">
        <v>14</v>
      </c>
      <c r="E10" s="598" t="s">
        <v>1083</v>
      </c>
      <c r="F10" s="598" t="s">
        <v>179</v>
      </c>
      <c r="G10" s="596" t="s">
        <v>163</v>
      </c>
      <c r="H10" s="611" t="s">
        <v>15</v>
      </c>
      <c r="I10" s="610" t="s">
        <v>843</v>
      </c>
      <c r="J10" s="596" t="s">
        <v>1084</v>
      </c>
    </row>
    <row r="11" spans="1:16" x14ac:dyDescent="0.2">
      <c r="A11" s="601">
        <v>1</v>
      </c>
      <c r="B11" s="601">
        <v>2</v>
      </c>
      <c r="C11" s="601">
        <v>3</v>
      </c>
      <c r="D11" s="601">
        <v>4</v>
      </c>
      <c r="E11" s="601">
        <v>5</v>
      </c>
      <c r="F11" s="614">
        <v>6</v>
      </c>
      <c r="G11" s="601">
        <v>7</v>
      </c>
      <c r="H11" s="613">
        <v>8</v>
      </c>
      <c r="I11" s="601">
        <v>9</v>
      </c>
      <c r="J11" s="601">
        <v>10</v>
      </c>
      <c r="L11" s="605" t="s">
        <v>1280</v>
      </c>
      <c r="M11" s="605" t="s">
        <v>1281</v>
      </c>
    </row>
    <row r="12" spans="1:16" x14ac:dyDescent="0.2">
      <c r="A12" s="604">
        <v>1</v>
      </c>
      <c r="B12" s="315" t="s">
        <v>641</v>
      </c>
      <c r="C12" s="381">
        <v>1330</v>
      </c>
      <c r="D12" s="381">
        <v>95085</v>
      </c>
      <c r="E12" s="381">
        <v>230</v>
      </c>
      <c r="F12" s="961">
        <f>D12*E12</f>
        <v>21869550</v>
      </c>
      <c r="G12" s="871">
        <f>'AT3A_cvrg(Insti)_PY '!H12+'AT3A_cvrg(Insti)_PY '!I12+'AT3A_cvrg(Insti)_PY '!K12</f>
        <v>1336</v>
      </c>
      <c r="H12" s="962">
        <f>'enrolment vs availed_PY '!M11+'enrolment vs availed_PY '!N11+'enrolment vs availed_PY '!P11</f>
        <v>22157970</v>
      </c>
      <c r="I12" s="962">
        <v>230</v>
      </c>
      <c r="J12" s="963">
        <f>H12/I12</f>
        <v>96339</v>
      </c>
      <c r="K12" s="539"/>
      <c r="L12" s="402">
        <f>F12+'T5A_PLAN_vs_PRFM  '!F12+'T5B_PLAN_vs_PRFM  '!F12</f>
        <v>38931842</v>
      </c>
      <c r="M12" s="402">
        <f>H12+'T5A_PLAN_vs_PRFM  '!H12+'T5B_PLAN_vs_PRFM  '!H12</f>
        <v>39166250</v>
      </c>
      <c r="N12" s="540"/>
      <c r="P12" s="402"/>
    </row>
    <row r="13" spans="1:16" x14ac:dyDescent="0.2">
      <c r="A13" s="604">
        <v>2</v>
      </c>
      <c r="B13" s="315" t="s">
        <v>642</v>
      </c>
      <c r="C13" s="381">
        <v>4006</v>
      </c>
      <c r="D13" s="381">
        <v>297729</v>
      </c>
      <c r="E13" s="381">
        <v>230</v>
      </c>
      <c r="F13" s="961">
        <f t="shared" ref="F13:F36" si="0">D13*E13</f>
        <v>68477670</v>
      </c>
      <c r="G13" s="871">
        <f>'AT3A_cvrg(Insti)_PY '!H13+'AT3A_cvrg(Insti)_PY '!I13+'AT3A_cvrg(Insti)_PY '!K13</f>
        <v>4015</v>
      </c>
      <c r="H13" s="962">
        <f>'enrolment vs availed_PY '!M12+'enrolment vs availed_PY '!N12+'enrolment vs availed_PY '!P12</f>
        <v>70377010</v>
      </c>
      <c r="I13" s="962">
        <v>230</v>
      </c>
      <c r="J13" s="963">
        <f t="shared" ref="J13:J35" si="1">H13/I13</f>
        <v>305987</v>
      </c>
      <c r="K13" s="539"/>
      <c r="L13" s="402">
        <f>F13+'T5A_PLAN_vs_PRFM  '!F13+'T5B_PLAN_vs_PRFM  '!F13</f>
        <v>106503848</v>
      </c>
      <c r="M13" s="402">
        <f>H13+'T5A_PLAN_vs_PRFM  '!H13+'T5B_PLAN_vs_PRFM  '!H13</f>
        <v>106383938</v>
      </c>
      <c r="N13" s="540"/>
      <c r="O13" s="980"/>
      <c r="P13" s="402"/>
    </row>
    <row r="14" spans="1:16" x14ac:dyDescent="0.2">
      <c r="A14" s="604">
        <v>3</v>
      </c>
      <c r="B14" s="315" t="s">
        <v>643</v>
      </c>
      <c r="C14" s="381">
        <v>3061</v>
      </c>
      <c r="D14" s="381">
        <v>312444</v>
      </c>
      <c r="E14" s="381">
        <v>230</v>
      </c>
      <c r="F14" s="961">
        <f t="shared" si="0"/>
        <v>71862120</v>
      </c>
      <c r="G14" s="871">
        <f>'AT3A_cvrg(Insti)_PY '!H14+'AT3A_cvrg(Insti)_PY '!I14+'AT3A_cvrg(Insti)_PY '!K14</f>
        <v>3059</v>
      </c>
      <c r="H14" s="962">
        <f>'enrolment vs availed_PY '!M13+'enrolment vs availed_PY '!N13+'enrolment vs availed_PY '!P13</f>
        <v>80689750</v>
      </c>
      <c r="I14" s="962">
        <v>230</v>
      </c>
      <c r="J14" s="963">
        <f t="shared" si="1"/>
        <v>350825</v>
      </c>
      <c r="K14" s="539"/>
      <c r="L14" s="402">
        <f>F14+'T5A_PLAN_vs_PRFM  '!F14+'T5B_PLAN_vs_PRFM  '!F14</f>
        <v>115065490</v>
      </c>
      <c r="M14" s="402">
        <f>H14+'T5A_PLAN_vs_PRFM  '!H14+'T5B_PLAN_vs_PRFM  '!H14</f>
        <v>117375670</v>
      </c>
      <c r="N14" s="540"/>
      <c r="O14" s="980"/>
      <c r="P14" s="402"/>
    </row>
    <row r="15" spans="1:16" x14ac:dyDescent="0.2">
      <c r="A15" s="604">
        <v>4</v>
      </c>
      <c r="B15" s="315" t="s">
        <v>644</v>
      </c>
      <c r="C15" s="381">
        <v>3866</v>
      </c>
      <c r="D15" s="381">
        <v>381543</v>
      </c>
      <c r="E15" s="381">
        <v>230</v>
      </c>
      <c r="F15" s="961">
        <f t="shared" si="0"/>
        <v>87754890</v>
      </c>
      <c r="G15" s="871">
        <f>'AT3A_cvrg(Insti)_PY '!H15+'AT3A_cvrg(Insti)_PY '!I15+'AT3A_cvrg(Insti)_PY '!K15</f>
        <v>3865</v>
      </c>
      <c r="H15" s="962">
        <f>'enrolment vs availed_PY '!M14+'enrolment vs availed_PY '!N14+'enrolment vs availed_PY '!P14</f>
        <v>89604090</v>
      </c>
      <c r="I15" s="962">
        <v>230</v>
      </c>
      <c r="J15" s="963">
        <f t="shared" si="1"/>
        <v>389583</v>
      </c>
      <c r="K15" s="539"/>
      <c r="L15" s="402">
        <f>F15+'T5A_PLAN_vs_PRFM  '!F15+'T5B_PLAN_vs_PRFM  '!F15</f>
        <v>127731170</v>
      </c>
      <c r="M15" s="402">
        <f>H15+'T5A_PLAN_vs_PRFM  '!H15+'T5B_PLAN_vs_PRFM  '!H15</f>
        <v>130423122</v>
      </c>
      <c r="N15" s="540"/>
      <c r="O15" s="980"/>
      <c r="P15" s="402"/>
    </row>
    <row r="16" spans="1:16" x14ac:dyDescent="0.2">
      <c r="A16" s="604">
        <v>5</v>
      </c>
      <c r="B16" s="315" t="s">
        <v>645</v>
      </c>
      <c r="C16" s="381">
        <v>2559</v>
      </c>
      <c r="D16" s="381">
        <v>217888</v>
      </c>
      <c r="E16" s="381">
        <v>230</v>
      </c>
      <c r="F16" s="961">
        <f t="shared" si="0"/>
        <v>50114240</v>
      </c>
      <c r="G16" s="871">
        <f>'AT3A_cvrg(Insti)_PY '!H16+'AT3A_cvrg(Insti)_PY '!I16+'AT3A_cvrg(Insti)_PY '!K16</f>
        <v>2564</v>
      </c>
      <c r="H16" s="962">
        <f>'enrolment vs availed_PY '!M15+'enrolment vs availed_PY '!N15+'enrolment vs availed_PY '!P15</f>
        <v>50694760</v>
      </c>
      <c r="I16" s="962">
        <v>230</v>
      </c>
      <c r="J16" s="963">
        <f t="shared" si="1"/>
        <v>220412</v>
      </c>
      <c r="K16" s="539"/>
      <c r="L16" s="402">
        <f>F16+'T5A_PLAN_vs_PRFM  '!F16+'T5B_PLAN_vs_PRFM  '!F16</f>
        <v>90488538</v>
      </c>
      <c r="M16" s="402">
        <f>H16+'T5A_PLAN_vs_PRFM  '!H16+'T5B_PLAN_vs_PRFM  '!H16</f>
        <v>93861160</v>
      </c>
      <c r="N16" s="540"/>
      <c r="O16" s="980"/>
      <c r="P16" s="402"/>
    </row>
    <row r="17" spans="1:16" x14ac:dyDescent="0.2">
      <c r="A17" s="604">
        <v>6</v>
      </c>
      <c r="B17" s="315" t="s">
        <v>646</v>
      </c>
      <c r="C17" s="381">
        <v>1839</v>
      </c>
      <c r="D17" s="381">
        <v>136152</v>
      </c>
      <c r="E17" s="381">
        <v>230</v>
      </c>
      <c r="F17" s="961">
        <f t="shared" si="0"/>
        <v>31314960</v>
      </c>
      <c r="G17" s="871">
        <f>'AT3A_cvrg(Insti)_PY '!H17+'AT3A_cvrg(Insti)_PY '!I17+'AT3A_cvrg(Insti)_PY '!K17</f>
        <v>1841</v>
      </c>
      <c r="H17" s="962">
        <f>'enrolment vs availed_PY '!M16+'enrolment vs availed_PY '!N16+'enrolment vs availed_PY '!P16</f>
        <v>27467980</v>
      </c>
      <c r="I17" s="962">
        <v>230</v>
      </c>
      <c r="J17" s="963">
        <f t="shared" si="1"/>
        <v>119426</v>
      </c>
      <c r="K17" s="539"/>
      <c r="L17" s="402">
        <f>F17+'T5A_PLAN_vs_PRFM  '!F17+'T5B_PLAN_vs_PRFM  '!F17</f>
        <v>53902350</v>
      </c>
      <c r="M17" s="402">
        <f>H17+'T5A_PLAN_vs_PRFM  '!H17+'T5B_PLAN_vs_PRFM  '!H17</f>
        <v>50722830</v>
      </c>
      <c r="N17" s="540"/>
      <c r="O17" s="980"/>
      <c r="P17" s="402"/>
    </row>
    <row r="18" spans="1:16" x14ac:dyDescent="0.2">
      <c r="A18" s="604">
        <v>7</v>
      </c>
      <c r="B18" s="315" t="s">
        <v>647</v>
      </c>
      <c r="C18" s="381">
        <v>2478</v>
      </c>
      <c r="D18" s="381">
        <v>333129</v>
      </c>
      <c r="E18" s="381">
        <v>230</v>
      </c>
      <c r="F18" s="961">
        <f t="shared" si="0"/>
        <v>76619670</v>
      </c>
      <c r="G18" s="871">
        <f>'AT3A_cvrg(Insti)_PY '!H18+'AT3A_cvrg(Insti)_PY '!I18+'AT3A_cvrg(Insti)_PY '!K18</f>
        <v>2477</v>
      </c>
      <c r="H18" s="962">
        <f>'enrolment vs availed_PY '!M17+'enrolment vs availed_PY '!N17+'enrolment vs availed_PY '!P17</f>
        <v>74232270</v>
      </c>
      <c r="I18" s="962">
        <v>230</v>
      </c>
      <c r="J18" s="963">
        <f t="shared" si="1"/>
        <v>322749</v>
      </c>
      <c r="K18" s="539"/>
      <c r="L18" s="402">
        <f>F18+'T5A_PLAN_vs_PRFM  '!F18+'T5B_PLAN_vs_PRFM  '!F18</f>
        <v>117358114</v>
      </c>
      <c r="M18" s="402">
        <f>H18+'T5A_PLAN_vs_PRFM  '!H18+'T5B_PLAN_vs_PRFM  '!H18</f>
        <v>114841622</v>
      </c>
      <c r="N18" s="540"/>
      <c r="O18" s="980"/>
      <c r="P18" s="402"/>
    </row>
    <row r="19" spans="1:16" x14ac:dyDescent="0.2">
      <c r="A19" s="604">
        <v>8</v>
      </c>
      <c r="B19" s="315" t="s">
        <v>648</v>
      </c>
      <c r="C19" s="381">
        <v>900</v>
      </c>
      <c r="D19" s="381">
        <v>23045</v>
      </c>
      <c r="E19" s="381">
        <v>230</v>
      </c>
      <c r="F19" s="961">
        <f t="shared" si="0"/>
        <v>5300350</v>
      </c>
      <c r="G19" s="871">
        <f>'AT3A_cvrg(Insti)_PY '!H19+'AT3A_cvrg(Insti)_PY '!I19+'AT3A_cvrg(Insti)_PY '!K19</f>
        <v>1028</v>
      </c>
      <c r="H19" s="962">
        <f>'enrolment vs availed_PY '!M18+'enrolment vs availed_PY '!N18+'enrolment vs availed_PY '!P18</f>
        <v>4321240</v>
      </c>
      <c r="I19" s="962">
        <v>230</v>
      </c>
      <c r="J19" s="963">
        <f t="shared" si="1"/>
        <v>18788</v>
      </c>
      <c r="K19" s="539"/>
      <c r="L19" s="402">
        <f>F19+'T5A_PLAN_vs_PRFM  '!F19+'T5B_PLAN_vs_PRFM  '!F19</f>
        <v>9105250</v>
      </c>
      <c r="M19" s="402">
        <f>H19+'T5A_PLAN_vs_PRFM  '!H19+'T5B_PLAN_vs_PRFM  '!H19</f>
        <v>7876360</v>
      </c>
      <c r="N19" s="540"/>
      <c r="O19" s="980"/>
      <c r="P19" s="402"/>
    </row>
    <row r="20" spans="1:16" x14ac:dyDescent="0.2">
      <c r="A20" s="604">
        <v>9</v>
      </c>
      <c r="B20" s="315" t="s">
        <v>649</v>
      </c>
      <c r="C20" s="381">
        <v>3320</v>
      </c>
      <c r="D20" s="381">
        <v>345165</v>
      </c>
      <c r="E20" s="381">
        <v>230</v>
      </c>
      <c r="F20" s="961">
        <f t="shared" si="0"/>
        <v>79387950</v>
      </c>
      <c r="G20" s="871">
        <f>'AT3A_cvrg(Insti)_PY '!H20+'AT3A_cvrg(Insti)_PY '!I20+'AT3A_cvrg(Insti)_PY '!K20</f>
        <v>3329</v>
      </c>
      <c r="H20" s="962">
        <f>'enrolment vs availed_PY '!M19+'enrolment vs availed_PY '!N19+'enrolment vs availed_PY '!P19</f>
        <v>77917330</v>
      </c>
      <c r="I20" s="962">
        <v>230</v>
      </c>
      <c r="J20" s="963">
        <f t="shared" si="1"/>
        <v>338771</v>
      </c>
      <c r="K20" s="539"/>
      <c r="L20" s="402">
        <f>F20+'T5A_PLAN_vs_PRFM  '!F20+'T5B_PLAN_vs_PRFM  '!F20</f>
        <v>120806350</v>
      </c>
      <c r="M20" s="402">
        <f>H20+'T5A_PLAN_vs_PRFM  '!H20+'T5B_PLAN_vs_PRFM  '!H20</f>
        <v>118706910</v>
      </c>
      <c r="N20" s="540"/>
      <c r="O20" s="980"/>
      <c r="P20" s="402"/>
    </row>
    <row r="21" spans="1:16" x14ac:dyDescent="0.2">
      <c r="A21" s="604">
        <v>10</v>
      </c>
      <c r="B21" s="315" t="s">
        <v>650</v>
      </c>
      <c r="C21" s="381">
        <v>2336</v>
      </c>
      <c r="D21" s="381">
        <v>289475</v>
      </c>
      <c r="E21" s="381">
        <v>230</v>
      </c>
      <c r="F21" s="961">
        <f t="shared" si="0"/>
        <v>66579250</v>
      </c>
      <c r="G21" s="871">
        <f>'AT3A_cvrg(Insti)_PY '!H21+'AT3A_cvrg(Insti)_PY '!I21+'AT3A_cvrg(Insti)_PY '!K21</f>
        <v>2336</v>
      </c>
      <c r="H21" s="962">
        <f>'enrolment vs availed_PY '!M20+'enrolment vs availed_PY '!N20+'enrolment vs availed_PY '!P20</f>
        <v>67445200</v>
      </c>
      <c r="I21" s="962">
        <v>230</v>
      </c>
      <c r="J21" s="963">
        <f t="shared" si="1"/>
        <v>293240</v>
      </c>
      <c r="K21" s="539"/>
      <c r="L21" s="402">
        <f>F21+'T5A_PLAN_vs_PRFM  '!F21+'T5B_PLAN_vs_PRFM  '!F21</f>
        <v>103945560</v>
      </c>
      <c r="M21" s="402">
        <f>H21+'T5A_PLAN_vs_PRFM  '!H21+'T5B_PLAN_vs_PRFM  '!H21</f>
        <v>106178484</v>
      </c>
      <c r="N21" s="540"/>
      <c r="O21" s="980"/>
      <c r="P21" s="402"/>
    </row>
    <row r="22" spans="1:16" x14ac:dyDescent="0.2">
      <c r="A22" s="604">
        <v>11</v>
      </c>
      <c r="B22" s="315" t="s">
        <v>651</v>
      </c>
      <c r="C22" s="381">
        <v>1840</v>
      </c>
      <c r="D22" s="381">
        <v>162417</v>
      </c>
      <c r="E22" s="381">
        <v>230</v>
      </c>
      <c r="F22" s="961">
        <f t="shared" si="0"/>
        <v>37355910</v>
      </c>
      <c r="G22" s="871">
        <f>'AT3A_cvrg(Insti)_PY '!H22+'AT3A_cvrg(Insti)_PY '!I22+'AT3A_cvrg(Insti)_PY '!K22</f>
        <v>1840</v>
      </c>
      <c r="H22" s="962">
        <f>'enrolment vs availed_PY '!M21+'enrolment vs availed_PY '!N21+'enrolment vs availed_PY '!P21</f>
        <v>36632100</v>
      </c>
      <c r="I22" s="962">
        <v>230</v>
      </c>
      <c r="J22" s="963">
        <f t="shared" si="1"/>
        <v>159270</v>
      </c>
      <c r="K22" s="539"/>
      <c r="L22" s="402">
        <f>F22+'T5A_PLAN_vs_PRFM  '!F22+'T5B_PLAN_vs_PRFM  '!F22</f>
        <v>62258858</v>
      </c>
      <c r="M22" s="402">
        <f>H22+'T5A_PLAN_vs_PRFM  '!H22+'T5B_PLAN_vs_PRFM  '!H22</f>
        <v>61337578</v>
      </c>
      <c r="N22" s="540"/>
      <c r="O22" s="980"/>
      <c r="P22" s="402"/>
    </row>
    <row r="23" spans="1:16" x14ac:dyDescent="0.2">
      <c r="A23" s="604">
        <v>12</v>
      </c>
      <c r="B23" s="315" t="s">
        <v>652</v>
      </c>
      <c r="C23" s="381">
        <v>1484</v>
      </c>
      <c r="D23" s="381">
        <v>106709</v>
      </c>
      <c r="E23" s="381">
        <v>230</v>
      </c>
      <c r="F23" s="961">
        <f t="shared" si="0"/>
        <v>24543070</v>
      </c>
      <c r="G23" s="871">
        <f>'AT3A_cvrg(Insti)_PY '!H23+'AT3A_cvrg(Insti)_PY '!I23+'AT3A_cvrg(Insti)_PY '!K23</f>
        <v>1405</v>
      </c>
      <c r="H23" s="962">
        <f>'enrolment vs availed_PY '!M22+'enrolment vs availed_PY '!N22+'enrolment vs availed_PY '!P22</f>
        <v>22798290</v>
      </c>
      <c r="I23" s="962">
        <v>230</v>
      </c>
      <c r="J23" s="963">
        <f t="shared" si="1"/>
        <v>99123</v>
      </c>
      <c r="K23" s="539"/>
      <c r="L23" s="402">
        <f>F23+'T5A_PLAN_vs_PRFM  '!F23+'T5B_PLAN_vs_PRFM  '!F23</f>
        <v>52850550</v>
      </c>
      <c r="M23" s="402">
        <f>H23+'T5A_PLAN_vs_PRFM  '!H23+'T5B_PLAN_vs_PRFM  '!H23</f>
        <v>51105770</v>
      </c>
      <c r="N23" s="540"/>
      <c r="O23" s="980"/>
      <c r="P23" s="402"/>
    </row>
    <row r="24" spans="1:16" x14ac:dyDescent="0.2">
      <c r="A24" s="604">
        <v>13</v>
      </c>
      <c r="B24" s="315" t="s">
        <v>653</v>
      </c>
      <c r="C24" s="381">
        <v>2580</v>
      </c>
      <c r="D24" s="381">
        <v>392389</v>
      </c>
      <c r="E24" s="381">
        <v>230</v>
      </c>
      <c r="F24" s="961">
        <f t="shared" si="0"/>
        <v>90249470</v>
      </c>
      <c r="G24" s="871">
        <f>'AT3A_cvrg(Insti)_PY '!H24+'AT3A_cvrg(Insti)_PY '!I24+'AT3A_cvrg(Insti)_PY '!K24</f>
        <v>2580</v>
      </c>
      <c r="H24" s="962">
        <f>'enrolment vs availed_PY '!M23+'enrolment vs availed_PY '!N23+'enrolment vs availed_PY '!P23</f>
        <v>89748530</v>
      </c>
      <c r="I24" s="962">
        <v>230</v>
      </c>
      <c r="J24" s="963">
        <f t="shared" si="1"/>
        <v>390211</v>
      </c>
      <c r="K24" s="539"/>
      <c r="L24" s="402">
        <f>F24+'T5A_PLAN_vs_PRFM  '!F24+'T5B_PLAN_vs_PRFM  '!F24</f>
        <v>144319230</v>
      </c>
      <c r="M24" s="402">
        <f>H24+'T5A_PLAN_vs_PRFM  '!H24+'T5B_PLAN_vs_PRFM  '!H24</f>
        <v>145298110</v>
      </c>
      <c r="N24" s="540"/>
      <c r="O24" s="980"/>
      <c r="P24" s="402"/>
    </row>
    <row r="25" spans="1:16" x14ac:dyDescent="0.2">
      <c r="A25" s="604">
        <v>14</v>
      </c>
      <c r="B25" s="315" t="s">
        <v>654</v>
      </c>
      <c r="C25" s="381">
        <v>4708</v>
      </c>
      <c r="D25" s="381">
        <v>646907</v>
      </c>
      <c r="E25" s="381">
        <v>230</v>
      </c>
      <c r="F25" s="961">
        <f t="shared" si="0"/>
        <v>148788610</v>
      </c>
      <c r="G25" s="871">
        <f>'AT3A_cvrg(Insti)_PY '!H25+'AT3A_cvrg(Insti)_PY '!I25+'AT3A_cvrg(Insti)_PY '!K25</f>
        <v>4711</v>
      </c>
      <c r="H25" s="962">
        <f>'enrolment vs availed_PY '!M24+'enrolment vs availed_PY '!N24+'enrolment vs availed_PY '!P24</f>
        <v>152719540</v>
      </c>
      <c r="I25" s="962">
        <v>230</v>
      </c>
      <c r="J25" s="963">
        <f t="shared" si="1"/>
        <v>663998</v>
      </c>
      <c r="K25" s="539"/>
      <c r="L25" s="402">
        <f>F25+'T5A_PLAN_vs_PRFM  '!F25+'T5B_PLAN_vs_PRFM  '!F25</f>
        <v>265990400</v>
      </c>
      <c r="M25" s="402">
        <f>H25+'T5A_PLAN_vs_PRFM  '!H25+'T5B_PLAN_vs_PRFM  '!H25</f>
        <v>270357640</v>
      </c>
      <c r="N25" s="540"/>
      <c r="O25" s="980"/>
      <c r="P25" s="402"/>
    </row>
    <row r="26" spans="1:16" x14ac:dyDescent="0.2">
      <c r="A26" s="604">
        <v>15</v>
      </c>
      <c r="B26" s="315" t="s">
        <v>655</v>
      </c>
      <c r="C26" s="381">
        <v>4721</v>
      </c>
      <c r="D26" s="381">
        <v>402529</v>
      </c>
      <c r="E26" s="381">
        <v>230</v>
      </c>
      <c r="F26" s="961">
        <f t="shared" si="0"/>
        <v>92581670</v>
      </c>
      <c r="G26" s="871">
        <f>'AT3A_cvrg(Insti)_PY '!H26+'AT3A_cvrg(Insti)_PY '!I26+'AT3A_cvrg(Insti)_PY '!K26</f>
        <v>4725</v>
      </c>
      <c r="H26" s="962">
        <f>'enrolment vs availed_PY '!M25+'enrolment vs availed_PY '!N25+'enrolment vs availed_PY '!P25</f>
        <v>93092730</v>
      </c>
      <c r="I26" s="962">
        <v>230</v>
      </c>
      <c r="J26" s="963">
        <f t="shared" si="1"/>
        <v>404751</v>
      </c>
      <c r="K26" s="539"/>
      <c r="L26" s="402">
        <f>F26+'T5A_PLAN_vs_PRFM  '!F26+'T5B_PLAN_vs_PRFM  '!F26</f>
        <v>143439960</v>
      </c>
      <c r="M26" s="402">
        <f>H26+'T5A_PLAN_vs_PRFM  '!H26+'T5B_PLAN_vs_PRFM  '!H26</f>
        <v>144298090</v>
      </c>
      <c r="N26" s="540"/>
      <c r="O26" s="980"/>
      <c r="P26" s="402"/>
    </row>
    <row r="27" spans="1:16" x14ac:dyDescent="0.2">
      <c r="A27" s="604">
        <v>16</v>
      </c>
      <c r="B27" s="315" t="s">
        <v>656</v>
      </c>
      <c r="C27" s="381">
        <v>5354</v>
      </c>
      <c r="D27" s="381">
        <v>398336</v>
      </c>
      <c r="E27" s="381">
        <v>230</v>
      </c>
      <c r="F27" s="961">
        <f t="shared" si="0"/>
        <v>91617280</v>
      </c>
      <c r="G27" s="871">
        <f>'AT3A_cvrg(Insti)_PY '!H27+'AT3A_cvrg(Insti)_PY '!I27+'AT3A_cvrg(Insti)_PY '!K27</f>
        <v>5358</v>
      </c>
      <c r="H27" s="962">
        <f>'enrolment vs availed_PY '!M26+'enrolment vs availed_PY '!N26+'enrolment vs availed_PY '!P26</f>
        <v>92721050</v>
      </c>
      <c r="I27" s="962">
        <v>230</v>
      </c>
      <c r="J27" s="963">
        <f t="shared" si="1"/>
        <v>403135</v>
      </c>
      <c r="K27" s="539"/>
      <c r="L27" s="402">
        <f>F27+'T5A_PLAN_vs_PRFM  '!F27+'T5B_PLAN_vs_PRFM  '!F27</f>
        <v>144400672</v>
      </c>
      <c r="M27" s="402">
        <f>H27+'T5A_PLAN_vs_PRFM  '!H27+'T5B_PLAN_vs_PRFM  '!H27</f>
        <v>141745300</v>
      </c>
      <c r="N27" s="540"/>
      <c r="O27" s="980"/>
      <c r="P27" s="402"/>
    </row>
    <row r="28" spans="1:16" x14ac:dyDescent="0.2">
      <c r="A28" s="604">
        <v>17</v>
      </c>
      <c r="B28" s="315" t="s">
        <v>657</v>
      </c>
      <c r="C28" s="381">
        <v>3264</v>
      </c>
      <c r="D28" s="381">
        <v>358283</v>
      </c>
      <c r="E28" s="381">
        <v>230</v>
      </c>
      <c r="F28" s="961">
        <f t="shared" si="0"/>
        <v>82405090</v>
      </c>
      <c r="G28" s="871">
        <f>'AT3A_cvrg(Insti)_PY '!H28+'AT3A_cvrg(Insti)_PY '!I28+'AT3A_cvrg(Insti)_PY '!K28</f>
        <v>3271</v>
      </c>
      <c r="H28" s="962">
        <f>'enrolment vs availed_PY '!M27+'enrolment vs availed_PY '!N27+'enrolment vs availed_PY '!P27</f>
        <v>88837500</v>
      </c>
      <c r="I28" s="962">
        <v>230</v>
      </c>
      <c r="J28" s="963">
        <f t="shared" si="1"/>
        <v>386250</v>
      </c>
      <c r="K28" s="539"/>
      <c r="L28" s="402">
        <f>F28+'T5A_PLAN_vs_PRFM  '!F28+'T5B_PLAN_vs_PRFM  '!F28</f>
        <v>135939154</v>
      </c>
      <c r="M28" s="402">
        <f>H28+'T5A_PLAN_vs_PRFM  '!H28+'T5B_PLAN_vs_PRFM  '!H28</f>
        <v>132529518</v>
      </c>
      <c r="N28" s="540"/>
      <c r="O28" s="980"/>
      <c r="P28" s="402"/>
    </row>
    <row r="29" spans="1:16" x14ac:dyDescent="0.2">
      <c r="A29" s="604">
        <v>18</v>
      </c>
      <c r="B29" s="315" t="s">
        <v>658</v>
      </c>
      <c r="C29" s="381">
        <v>4555</v>
      </c>
      <c r="D29" s="381">
        <v>582134</v>
      </c>
      <c r="E29" s="381">
        <v>230</v>
      </c>
      <c r="F29" s="961">
        <f t="shared" si="0"/>
        <v>133890820</v>
      </c>
      <c r="G29" s="871">
        <f>'AT3A_cvrg(Insti)_PY '!H29+'AT3A_cvrg(Insti)_PY '!I29+'AT3A_cvrg(Insti)_PY '!K29</f>
        <v>4549</v>
      </c>
      <c r="H29" s="962">
        <f>'enrolment vs availed_PY '!M28+'enrolment vs availed_PY '!N28+'enrolment vs availed_PY '!P28</f>
        <v>133104680</v>
      </c>
      <c r="I29" s="962">
        <v>230</v>
      </c>
      <c r="J29" s="963">
        <f t="shared" si="1"/>
        <v>578716</v>
      </c>
      <c r="K29" s="539"/>
      <c r="L29" s="402">
        <f>F29+'T5A_PLAN_vs_PRFM  '!F29+'T5B_PLAN_vs_PRFM  '!F29</f>
        <v>201681950</v>
      </c>
      <c r="M29" s="402">
        <f>H29+'T5A_PLAN_vs_PRFM  '!H29+'T5B_PLAN_vs_PRFM  '!H29</f>
        <v>203446050</v>
      </c>
      <c r="N29" s="540"/>
      <c r="O29" s="980"/>
      <c r="P29" s="402"/>
    </row>
    <row r="30" spans="1:16" x14ac:dyDescent="0.2">
      <c r="A30" s="604">
        <v>19</v>
      </c>
      <c r="B30" s="315" t="s">
        <v>659</v>
      </c>
      <c r="C30" s="381">
        <v>4989</v>
      </c>
      <c r="D30" s="381">
        <v>599956</v>
      </c>
      <c r="E30" s="381">
        <v>230</v>
      </c>
      <c r="F30" s="961">
        <f t="shared" si="0"/>
        <v>137989880</v>
      </c>
      <c r="G30" s="871">
        <f>'AT3A_cvrg(Insti)_PY '!H30+'AT3A_cvrg(Insti)_PY '!I30+'AT3A_cvrg(Insti)_PY '!K30</f>
        <v>4996</v>
      </c>
      <c r="H30" s="962">
        <f>'enrolment vs availed_PY '!M29+'enrolment vs availed_PY '!N29+'enrolment vs availed_PY '!P29</f>
        <v>140788290</v>
      </c>
      <c r="I30" s="962">
        <v>230</v>
      </c>
      <c r="J30" s="963">
        <f t="shared" si="1"/>
        <v>612123</v>
      </c>
      <c r="K30" s="539"/>
      <c r="L30" s="402">
        <f>F30+'T5A_PLAN_vs_PRFM  '!F30+'T5B_PLAN_vs_PRFM  '!F30</f>
        <v>230254840</v>
      </c>
      <c r="M30" s="402">
        <f>H30+'T5A_PLAN_vs_PRFM  '!H30+'T5B_PLAN_vs_PRFM  '!H30</f>
        <v>235066360</v>
      </c>
      <c r="N30" s="540"/>
      <c r="O30" s="980"/>
      <c r="P30" s="402"/>
    </row>
    <row r="31" spans="1:16" x14ac:dyDescent="0.2">
      <c r="A31" s="604">
        <v>20</v>
      </c>
      <c r="B31" s="315" t="s">
        <v>660</v>
      </c>
      <c r="C31" s="381">
        <v>3464</v>
      </c>
      <c r="D31" s="381">
        <v>292946</v>
      </c>
      <c r="E31" s="381">
        <v>230</v>
      </c>
      <c r="F31" s="961">
        <f t="shared" si="0"/>
        <v>67377580</v>
      </c>
      <c r="G31" s="871">
        <f>'AT3A_cvrg(Insti)_PY '!H31+'AT3A_cvrg(Insti)_PY '!I31+'AT3A_cvrg(Insti)_PY '!K31</f>
        <v>3470</v>
      </c>
      <c r="H31" s="962">
        <f>'enrolment vs availed_PY '!M30+'enrolment vs availed_PY '!N30+'enrolment vs availed_PY '!P30</f>
        <v>67511900</v>
      </c>
      <c r="I31" s="962">
        <v>230</v>
      </c>
      <c r="J31" s="963">
        <f t="shared" si="1"/>
        <v>293530</v>
      </c>
      <c r="K31" s="539"/>
      <c r="L31" s="402">
        <f>F31+'T5A_PLAN_vs_PRFM  '!F31+'T5B_PLAN_vs_PRFM  '!F31</f>
        <v>103094116</v>
      </c>
      <c r="M31" s="402">
        <f>H31+'T5A_PLAN_vs_PRFM  '!H31+'T5B_PLAN_vs_PRFM  '!H31</f>
        <v>104031010</v>
      </c>
      <c r="N31" s="540"/>
      <c r="O31" s="980"/>
      <c r="P31" s="402"/>
    </row>
    <row r="32" spans="1:16" x14ac:dyDescent="0.2">
      <c r="A32" s="604">
        <v>21</v>
      </c>
      <c r="B32" s="315" t="s">
        <v>661</v>
      </c>
      <c r="C32" s="381">
        <v>679</v>
      </c>
      <c r="D32" s="381">
        <v>64144</v>
      </c>
      <c r="E32" s="381">
        <v>230</v>
      </c>
      <c r="F32" s="961">
        <f t="shared" si="0"/>
        <v>14753120</v>
      </c>
      <c r="G32" s="871">
        <f>'AT3A_cvrg(Insti)_PY '!H32+'AT3A_cvrg(Insti)_PY '!I32+'AT3A_cvrg(Insti)_PY '!K32</f>
        <v>679</v>
      </c>
      <c r="H32" s="962">
        <f>'enrolment vs availed_PY '!M31+'enrolment vs availed_PY '!N31+'enrolment vs availed_PY '!P31</f>
        <v>14838220</v>
      </c>
      <c r="I32" s="962">
        <v>230</v>
      </c>
      <c r="J32" s="963">
        <f t="shared" si="1"/>
        <v>64514</v>
      </c>
      <c r="K32" s="539"/>
      <c r="L32" s="402">
        <f>F32+'T5A_PLAN_vs_PRFM  '!F32+'T5B_PLAN_vs_PRFM  '!F32</f>
        <v>25073790</v>
      </c>
      <c r="M32" s="402">
        <f>H32+'T5A_PLAN_vs_PRFM  '!H32+'T5B_PLAN_vs_PRFM  '!H32</f>
        <v>25290462</v>
      </c>
      <c r="N32" s="540"/>
      <c r="O32" s="980"/>
      <c r="P32" s="402"/>
    </row>
    <row r="33" spans="1:16" x14ac:dyDescent="0.2">
      <c r="A33" s="604">
        <v>22</v>
      </c>
      <c r="B33" s="315" t="s">
        <v>662</v>
      </c>
      <c r="C33" s="381">
        <v>1370</v>
      </c>
      <c r="D33" s="381">
        <v>168513</v>
      </c>
      <c r="E33" s="381">
        <v>230</v>
      </c>
      <c r="F33" s="961">
        <f t="shared" si="0"/>
        <v>38757990</v>
      </c>
      <c r="G33" s="871">
        <f>'AT3A_cvrg(Insti)_PY '!H33+'AT3A_cvrg(Insti)_PY '!I33+'AT3A_cvrg(Insti)_PY '!K33</f>
        <v>1374</v>
      </c>
      <c r="H33" s="962">
        <f>'enrolment vs availed_PY '!M32+'enrolment vs availed_PY '!N32+'enrolment vs availed_PY '!P32</f>
        <v>39142780</v>
      </c>
      <c r="I33" s="962">
        <v>230</v>
      </c>
      <c r="J33" s="963">
        <f t="shared" si="1"/>
        <v>170186</v>
      </c>
      <c r="K33" s="539"/>
      <c r="L33" s="402">
        <f>F33+'T5A_PLAN_vs_PRFM  '!F33+'T5B_PLAN_vs_PRFM  '!F33</f>
        <v>59599560</v>
      </c>
      <c r="M33" s="402">
        <f>H33+'T5A_PLAN_vs_PRFM  '!H33+'T5B_PLAN_vs_PRFM  '!H33</f>
        <v>60461986</v>
      </c>
      <c r="N33" s="540"/>
      <c r="O33" s="980"/>
      <c r="P33" s="402"/>
    </row>
    <row r="34" spans="1:16" x14ac:dyDescent="0.2">
      <c r="A34" s="604">
        <v>23</v>
      </c>
      <c r="B34" s="315" t="s">
        <v>663</v>
      </c>
      <c r="C34" s="381">
        <v>1918</v>
      </c>
      <c r="D34" s="381">
        <v>102197</v>
      </c>
      <c r="E34" s="381">
        <v>230</v>
      </c>
      <c r="F34" s="961">
        <f t="shared" si="0"/>
        <v>23505310</v>
      </c>
      <c r="G34" s="871">
        <f>'AT3A_cvrg(Insti)_PY '!H34+'AT3A_cvrg(Insti)_PY '!I34+'AT3A_cvrg(Insti)_PY '!K34</f>
        <v>1924</v>
      </c>
      <c r="H34" s="962">
        <f>'enrolment vs availed_PY '!M33+'enrolment vs availed_PY '!N33+'enrolment vs availed_PY '!P33</f>
        <v>25696520</v>
      </c>
      <c r="I34" s="962">
        <v>230</v>
      </c>
      <c r="J34" s="963">
        <f t="shared" si="1"/>
        <v>111724</v>
      </c>
      <c r="K34" s="539"/>
      <c r="L34" s="402">
        <f>F34+'T5A_PLAN_vs_PRFM  '!F34+'T5B_PLAN_vs_PRFM  '!F34</f>
        <v>49257582</v>
      </c>
      <c r="M34" s="402">
        <f>H34+'T5A_PLAN_vs_PRFM  '!H34+'T5B_PLAN_vs_PRFM  '!H34</f>
        <v>53544154</v>
      </c>
      <c r="N34" s="540"/>
      <c r="O34" s="980"/>
      <c r="P34" s="402"/>
    </row>
    <row r="35" spans="1:16" x14ac:dyDescent="0.2">
      <c r="A35" s="318">
        <v>24</v>
      </c>
      <c r="B35" s="315" t="s">
        <v>664</v>
      </c>
      <c r="C35" s="381">
        <v>399</v>
      </c>
      <c r="D35" s="381">
        <v>14115</v>
      </c>
      <c r="E35" s="381">
        <v>230</v>
      </c>
      <c r="F35" s="961">
        <f t="shared" si="0"/>
        <v>3246450</v>
      </c>
      <c r="G35" s="871">
        <f>'AT3A_cvrg(Insti)_PY '!H35+'AT3A_cvrg(Insti)_PY '!I35+'AT3A_cvrg(Insti)_PY '!K35</f>
        <v>399</v>
      </c>
      <c r="H35" s="962">
        <f>'enrolment vs availed_PY '!M34+'enrolment vs availed_PY '!N34+'enrolment vs availed_PY '!P34</f>
        <v>2505850</v>
      </c>
      <c r="I35" s="962">
        <v>230</v>
      </c>
      <c r="J35" s="963">
        <f t="shared" si="1"/>
        <v>10895</v>
      </c>
      <c r="K35" s="539"/>
      <c r="L35" s="402">
        <f>F35+'T5A_PLAN_vs_PRFM  '!F35+'T5B_PLAN_vs_PRFM  '!F35</f>
        <v>5498380</v>
      </c>
      <c r="M35" s="402">
        <f>H35+'T5A_PLAN_vs_PRFM  '!H35+'T5B_PLAN_vs_PRFM  '!H35</f>
        <v>4864960</v>
      </c>
      <c r="N35" s="540"/>
      <c r="O35" s="980"/>
      <c r="P35" s="402"/>
    </row>
    <row r="36" spans="1:16" x14ac:dyDescent="0.2">
      <c r="A36" s="1211" t="s">
        <v>16</v>
      </c>
      <c r="B36" s="1212"/>
      <c r="C36" s="959">
        <f>SUM(C12:C35)</f>
        <v>67020</v>
      </c>
      <c r="D36" s="959">
        <f>SUM(D12:D35)</f>
        <v>6723230</v>
      </c>
      <c r="E36" s="382">
        <v>230</v>
      </c>
      <c r="F36" s="964">
        <f t="shared" si="0"/>
        <v>1546342900</v>
      </c>
      <c r="G36" s="999">
        <f>SUM(G12:G35)</f>
        <v>67131</v>
      </c>
      <c r="H36" s="1000">
        <f>SUM(H12:H35)</f>
        <v>1565045580</v>
      </c>
      <c r="I36" s="1001">
        <v>230</v>
      </c>
      <c r="J36" s="1000">
        <f>SUM(J12:J35)</f>
        <v>6804546</v>
      </c>
      <c r="K36" s="539"/>
      <c r="L36" s="402">
        <f>F36+'T5A_PLAN_vs_PRFM  '!F36+'T5B_PLAN_vs_PRFM  '!F36</f>
        <v>2507497554</v>
      </c>
      <c r="M36" s="402">
        <f>H36+'T5A_PLAN_vs_PRFM  '!H36+'T5B_PLAN_vs_PRFM  '!H36</f>
        <v>2518913334</v>
      </c>
      <c r="N36" s="540"/>
      <c r="O36" s="980"/>
      <c r="P36" s="402"/>
    </row>
    <row r="37" spans="1:16" x14ac:dyDescent="0.2">
      <c r="A37" s="388"/>
      <c r="B37" s="411"/>
      <c r="C37" s="411"/>
      <c r="D37" s="397">
        <v>4137265</v>
      </c>
      <c r="E37" s="397"/>
      <c r="F37" s="397">
        <v>951570950</v>
      </c>
      <c r="G37" s="999">
        <f>'T5A_PLAN_vs_PRFM  '!G36</f>
        <v>16206</v>
      </c>
      <c r="H37" s="999">
        <f>'T5A_PLAN_vs_PRFM  '!H36</f>
        <v>945703650</v>
      </c>
      <c r="I37" s="999">
        <f>'T5A_PLAN_vs_PRFM  '!I36</f>
        <v>230</v>
      </c>
      <c r="J37" s="999">
        <f>'T5A_PLAN_vs_PRFM  '!J36</f>
        <v>4111755</v>
      </c>
      <c r="O37" s="980"/>
      <c r="P37" s="402"/>
    </row>
    <row r="38" spans="1:16" s="671" customFormat="1" x14ac:dyDescent="0.2">
      <c r="A38" s="388"/>
      <c r="B38" s="411"/>
      <c r="C38" s="411"/>
      <c r="D38" s="397">
        <v>30717</v>
      </c>
      <c r="E38" s="397"/>
      <c r="F38" s="397">
        <v>9583704</v>
      </c>
      <c r="G38" s="999">
        <f>'T5B_PLAN_vs_PRFM  '!G36</f>
        <v>608</v>
      </c>
      <c r="H38" s="999">
        <f>'T5B_PLAN_vs_PRFM  '!H36</f>
        <v>8164104</v>
      </c>
      <c r="I38" s="999">
        <f>'T5B_PLAN_vs_PRFM  '!I36</f>
        <v>312</v>
      </c>
      <c r="J38" s="999">
        <f>'T5B_PLAN_vs_PRFM  '!J36</f>
        <v>26167</v>
      </c>
      <c r="O38" s="980"/>
      <c r="P38" s="402"/>
    </row>
    <row r="39" spans="1:16" s="671" customFormat="1" x14ac:dyDescent="0.2">
      <c r="A39" s="388"/>
      <c r="B39" s="411"/>
      <c r="C39" s="411"/>
      <c r="D39" s="397">
        <f>+D38+D37+D36</f>
        <v>10891212</v>
      </c>
      <c r="E39" s="397"/>
      <c r="F39" s="397">
        <f>F38+F37+F36</f>
        <v>2507497554</v>
      </c>
      <c r="G39" s="932">
        <f>SUM(G36:G38)</f>
        <v>83945</v>
      </c>
      <c r="H39" s="932">
        <f>SUM(H36:H38)</f>
        <v>2518913334</v>
      </c>
      <c r="I39" s="932">
        <v>230</v>
      </c>
      <c r="J39" s="932">
        <f>SUM(J36:J38)</f>
        <v>10942468</v>
      </c>
      <c r="O39" s="980"/>
      <c r="P39" s="402"/>
    </row>
    <row r="40" spans="1:16" x14ac:dyDescent="0.2">
      <c r="A40" s="1247" t="s">
        <v>842</v>
      </c>
      <c r="B40" s="1247"/>
      <c r="C40" s="1247"/>
      <c r="D40" s="1247"/>
      <c r="E40" s="1247"/>
      <c r="F40" s="1247"/>
      <c r="G40" s="1247"/>
      <c r="H40" s="1247"/>
      <c r="I40" s="411"/>
      <c r="J40" s="1054">
        <f>J39/D39</f>
        <v>1.0047061796244532</v>
      </c>
      <c r="O40" s="980"/>
      <c r="P40" s="402"/>
    </row>
    <row r="41" spans="1:16" x14ac:dyDescent="0.2">
      <c r="A41" s="388"/>
      <c r="B41" s="411"/>
      <c r="C41" s="411"/>
      <c r="D41" s="397"/>
      <c r="E41" s="397"/>
      <c r="F41" s="397"/>
      <c r="G41" s="397"/>
      <c r="H41" s="397"/>
      <c r="I41" s="397"/>
      <c r="J41" s="412"/>
    </row>
    <row r="42" spans="1:16" ht="15.75" customHeight="1" x14ac:dyDescent="0.2">
      <c r="A42" s="9" t="s">
        <v>1191</v>
      </c>
      <c r="B42" s="322"/>
      <c r="C42" s="322"/>
      <c r="D42" s="1203" t="s">
        <v>804</v>
      </c>
      <c r="E42" s="1203"/>
      <c r="F42" s="1203"/>
      <c r="G42" s="1203"/>
      <c r="H42" s="1203" t="s">
        <v>803</v>
      </c>
      <c r="I42" s="1203"/>
      <c r="J42" s="1203"/>
    </row>
    <row r="43" spans="1:16" ht="12.75" customHeight="1" x14ac:dyDescent="0.2">
      <c r="A43" s="342"/>
      <c r="B43" s="342"/>
      <c r="C43" s="342"/>
      <c r="D43" s="1213" t="s">
        <v>802</v>
      </c>
      <c r="E43" s="1213"/>
      <c r="F43" s="1213"/>
      <c r="G43" s="1213"/>
      <c r="H43" s="1214" t="s">
        <v>802</v>
      </c>
      <c r="I43" s="1214"/>
      <c r="J43" s="1214"/>
    </row>
    <row r="44" spans="1:16" ht="12.75" customHeight="1" x14ac:dyDescent="0.2">
      <c r="A44" s="342"/>
      <c r="B44" s="342"/>
      <c r="C44" s="342"/>
      <c r="D44" s="1213" t="s">
        <v>805</v>
      </c>
      <c r="E44" s="1213"/>
      <c r="F44" s="1213"/>
      <c r="G44" s="1213"/>
      <c r="H44" s="397"/>
      <c r="I44" s="397"/>
      <c r="J44" s="342"/>
    </row>
    <row r="45" spans="1:16" x14ac:dyDescent="0.2">
      <c r="A45" s="322"/>
      <c r="B45" s="322"/>
      <c r="C45" s="322"/>
      <c r="E45" s="322"/>
      <c r="G45" s="397"/>
      <c r="H45" s="397"/>
      <c r="I45" s="397"/>
      <c r="J45" s="303"/>
    </row>
    <row r="49" spans="1:10" x14ac:dyDescent="0.2">
      <c r="A49" s="1246"/>
      <c r="B49" s="1246"/>
      <c r="C49" s="1246"/>
      <c r="D49" s="1246"/>
      <c r="E49" s="1246"/>
      <c r="F49" s="1246"/>
      <c r="G49" s="1246"/>
      <c r="H49" s="1246"/>
      <c r="I49" s="1246"/>
      <c r="J49" s="1246"/>
    </row>
    <row r="51" spans="1:10" x14ac:dyDescent="0.2">
      <c r="A51" s="1246"/>
      <c r="B51" s="1246"/>
      <c r="C51" s="1246"/>
      <c r="D51" s="1246"/>
      <c r="E51" s="1246"/>
      <c r="F51" s="1246"/>
      <c r="G51" s="1246"/>
      <c r="H51" s="1246"/>
      <c r="I51" s="1246"/>
      <c r="J51" s="1246"/>
    </row>
  </sheetData>
  <mergeCells count="18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4:G44"/>
    <mergeCell ref="A49:J49"/>
    <mergeCell ref="A51:J51"/>
    <mergeCell ref="A36:B36"/>
    <mergeCell ref="A40:H40"/>
    <mergeCell ref="D42:G42"/>
    <mergeCell ref="H42:J42"/>
    <mergeCell ref="D43:G43"/>
    <mergeCell ref="H43:J43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00CC"/>
    <pageSetUpPr fitToPage="1"/>
  </sheetPr>
  <dimension ref="A1:S49"/>
  <sheetViews>
    <sheetView view="pageBreakPreview" topLeftCell="A18" zoomScale="90" zoomScaleSheetLayoutView="90" workbookViewId="0">
      <selection activeCell="D36" sqref="D36"/>
    </sheetView>
  </sheetViews>
  <sheetFormatPr defaultColWidth="9.140625" defaultRowHeight="12.75" x14ac:dyDescent="0.2"/>
  <cols>
    <col min="1" max="1" width="7.42578125" style="605" customWidth="1"/>
    <col min="2" max="2" width="17.140625" style="605" customWidth="1"/>
    <col min="3" max="3" width="11" style="605" customWidth="1"/>
    <col min="4" max="4" width="10.42578125" style="605" customWidth="1"/>
    <col min="5" max="5" width="14.140625" style="605" customWidth="1"/>
    <col min="6" max="6" width="14.28515625" style="605" customWidth="1"/>
    <col min="7" max="7" width="13.28515625" style="605" customWidth="1"/>
    <col min="8" max="8" width="13.85546875" style="605" customWidth="1"/>
    <col min="9" max="9" width="16.7109375" style="605" customWidth="1"/>
    <col min="10" max="10" width="19.28515625" style="605" customWidth="1"/>
    <col min="11" max="11" width="11.5703125" style="605" bestFit="1" customWidth="1"/>
    <col min="12" max="16384" width="9.140625" style="605"/>
  </cols>
  <sheetData>
    <row r="1" spans="1:19" s="374" customFormat="1" x14ac:dyDescent="0.2">
      <c r="E1" s="1203"/>
      <c r="F1" s="1203"/>
      <c r="G1" s="1203"/>
      <c r="H1" s="1203"/>
      <c r="I1" s="1203"/>
      <c r="J1" s="410" t="s">
        <v>325</v>
      </c>
    </row>
    <row r="2" spans="1:19" s="374" customFormat="1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</row>
    <row r="3" spans="1:19" s="37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9" s="374" customFormat="1" ht="14.25" customHeight="1" x14ac:dyDescent="0.2">
      <c r="A4"/>
      <c r="B4"/>
      <c r="C4"/>
      <c r="D4"/>
      <c r="E4"/>
      <c r="F4"/>
      <c r="G4"/>
      <c r="H4"/>
      <c r="I4"/>
      <c r="J4"/>
    </row>
    <row r="5" spans="1:19" ht="15.75" customHeight="1" x14ac:dyDescent="0.25">
      <c r="A5" s="1235" t="s">
        <v>1086</v>
      </c>
      <c r="B5" s="1235"/>
      <c r="C5" s="1235"/>
      <c r="D5" s="1235"/>
      <c r="E5" s="1235"/>
      <c r="F5" s="1235"/>
      <c r="G5" s="1235"/>
      <c r="H5" s="1235"/>
      <c r="I5" s="1235"/>
      <c r="J5" s="1235"/>
    </row>
    <row r="6" spans="1:19" ht="13.5" customHeight="1" x14ac:dyDescent="0.2">
      <c r="A6" s="600"/>
      <c r="B6" s="600"/>
      <c r="C6" s="600"/>
      <c r="D6" s="600"/>
      <c r="E6" s="600"/>
      <c r="F6" s="600"/>
      <c r="G6" s="600"/>
      <c r="H6" s="600"/>
      <c r="I6" s="600"/>
      <c r="J6" s="600"/>
    </row>
    <row r="7" spans="1:19" ht="0.75" customHeight="1" x14ac:dyDescent="0.2"/>
    <row r="8" spans="1:19" x14ac:dyDescent="0.2">
      <c r="A8" s="303" t="s">
        <v>687</v>
      </c>
      <c r="B8" s="303"/>
      <c r="C8" s="322"/>
      <c r="D8" s="322"/>
      <c r="H8" s="1240" t="s">
        <v>1194</v>
      </c>
      <c r="I8" s="1240"/>
      <c r="J8" s="1240"/>
    </row>
    <row r="9" spans="1:19" x14ac:dyDescent="0.2">
      <c r="A9" s="1109" t="s">
        <v>2</v>
      </c>
      <c r="B9" s="1109" t="s">
        <v>3</v>
      </c>
      <c r="C9" s="1077" t="s">
        <v>1082</v>
      </c>
      <c r="D9" s="1078"/>
      <c r="E9" s="1078"/>
      <c r="F9" s="1079"/>
      <c r="G9" s="1077" t="s">
        <v>95</v>
      </c>
      <c r="H9" s="1078"/>
      <c r="I9" s="1078"/>
      <c r="J9" s="1079"/>
    </row>
    <row r="10" spans="1:19" ht="63.75" x14ac:dyDescent="0.2">
      <c r="A10" s="1109"/>
      <c r="B10" s="1109"/>
      <c r="C10" s="917" t="s">
        <v>163</v>
      </c>
      <c r="D10" s="917" t="s">
        <v>14</v>
      </c>
      <c r="E10" s="924" t="s">
        <v>1083</v>
      </c>
      <c r="F10" s="924" t="s">
        <v>179</v>
      </c>
      <c r="G10" s="917" t="s">
        <v>163</v>
      </c>
      <c r="H10" s="938" t="s">
        <v>15</v>
      </c>
      <c r="I10" s="937" t="s">
        <v>843</v>
      </c>
      <c r="J10" s="917" t="s">
        <v>1084</v>
      </c>
    </row>
    <row r="11" spans="1:19" x14ac:dyDescent="0.2">
      <c r="A11" s="927">
        <v>1</v>
      </c>
      <c r="B11" s="927">
        <v>2</v>
      </c>
      <c r="C11" s="927">
        <v>3</v>
      </c>
      <c r="D11" s="927">
        <v>4</v>
      </c>
      <c r="E11" s="927">
        <v>5</v>
      </c>
      <c r="F11" s="929">
        <v>6</v>
      </c>
      <c r="G11" s="927">
        <v>7</v>
      </c>
      <c r="H11" s="930">
        <v>8</v>
      </c>
      <c r="I11" s="927">
        <v>9</v>
      </c>
      <c r="J11" s="927">
        <v>10</v>
      </c>
    </row>
    <row r="12" spans="1:19" x14ac:dyDescent="0.2">
      <c r="A12" s="928">
        <v>1</v>
      </c>
      <c r="B12" s="315" t="s">
        <v>641</v>
      </c>
      <c r="C12" s="381">
        <v>299</v>
      </c>
      <c r="D12" s="381">
        <v>73606</v>
      </c>
      <c r="E12" s="381">
        <v>230</v>
      </c>
      <c r="F12" s="961">
        <f>E12*D12</f>
        <v>16929380</v>
      </c>
      <c r="G12" s="957">
        <f>'AT3B_cvrg(Insti)_UPY  '!L11+'AT3C_cvrg(Insti)_UPY  '!L11</f>
        <v>299</v>
      </c>
      <c r="H12" s="965">
        <f>'enrolment vs availed_UPY '!Q11</f>
        <v>16886600</v>
      </c>
      <c r="I12" s="966">
        <v>230</v>
      </c>
      <c r="J12" s="966">
        <f>H12/I12</f>
        <v>73420</v>
      </c>
      <c r="K12" s="539">
        <f>D12*230*150/1000000</f>
        <v>2539.4070000000002</v>
      </c>
      <c r="L12" s="605">
        <f>D12*E12*3.91/100000</f>
        <v>661.93875800000001</v>
      </c>
      <c r="M12" s="605">
        <f>D12*E12*2.6/100000</f>
        <v>440.16388000000001</v>
      </c>
      <c r="N12" s="605">
        <f t="shared" ref="N12:N36" si="0">SUM(L12:M12)</f>
        <v>1102.1026380000001</v>
      </c>
      <c r="O12" s="605">
        <f>L12+'T5B_PLAN_vs_PRFM  '!M12</f>
        <v>667.13561719999996</v>
      </c>
      <c r="P12" s="605">
        <f>M12+'T5B_PLAN_vs_PRFM  '!N12</f>
        <v>443.61959200000001</v>
      </c>
      <c r="Q12" s="605">
        <f>SUM(O12:P12)</f>
        <v>1110.7552092000001</v>
      </c>
      <c r="R12" s="605">
        <v>73420</v>
      </c>
      <c r="S12" s="402">
        <f>J12-R12</f>
        <v>0</v>
      </c>
    </row>
    <row r="13" spans="1:19" x14ac:dyDescent="0.2">
      <c r="A13" s="928">
        <v>2</v>
      </c>
      <c r="B13" s="315" t="s">
        <v>642</v>
      </c>
      <c r="C13" s="381">
        <v>921</v>
      </c>
      <c r="D13" s="381">
        <v>164695</v>
      </c>
      <c r="E13" s="381">
        <v>230</v>
      </c>
      <c r="F13" s="961">
        <f t="shared" ref="F13:F35" si="1">E13*D13</f>
        <v>37879850</v>
      </c>
      <c r="G13" s="957">
        <f>'AT3B_cvrg(Insti)_UPY  '!L12+'AT3C_cvrg(Insti)_UPY  '!L12</f>
        <v>912</v>
      </c>
      <c r="H13" s="965">
        <f>'enrolment vs availed_UPY '!Q12</f>
        <v>35650000</v>
      </c>
      <c r="I13" s="966">
        <v>230</v>
      </c>
      <c r="J13" s="966">
        <f t="shared" ref="J13:J36" si="2">H13/I13</f>
        <v>155000</v>
      </c>
      <c r="K13" s="539">
        <f t="shared" ref="K13:K35" si="3">D13*230*150/1000000</f>
        <v>5681.9775</v>
      </c>
      <c r="L13" s="605">
        <f t="shared" ref="L13:L36" si="4">D13*E13*3.91/100000</f>
        <v>1481.1021350000001</v>
      </c>
      <c r="M13" s="605">
        <f t="shared" ref="M13:M36" si="5">D13*E13*2.6/100000</f>
        <v>984.87609999999995</v>
      </c>
      <c r="N13" s="605">
        <f t="shared" si="0"/>
        <v>2465.978235</v>
      </c>
      <c r="O13" s="605">
        <f>L13+'T5B_PLAN_vs_PRFM  '!M13</f>
        <v>1486.8235598000001</v>
      </c>
      <c r="P13" s="605">
        <f>M13+'T5B_PLAN_vs_PRFM  '!N13</f>
        <v>988.68062799999996</v>
      </c>
      <c r="Q13" s="605">
        <f t="shared" ref="Q13:Q36" si="6">SUM(O13:P13)</f>
        <v>2475.5041878000002</v>
      </c>
      <c r="R13" s="605">
        <v>155000</v>
      </c>
      <c r="S13" s="402">
        <f t="shared" ref="S13:S35" si="7">J13-R13</f>
        <v>0</v>
      </c>
    </row>
    <row r="14" spans="1:19" x14ac:dyDescent="0.2">
      <c r="A14" s="928">
        <v>3</v>
      </c>
      <c r="B14" s="315" t="s">
        <v>643</v>
      </c>
      <c r="C14" s="381">
        <v>771</v>
      </c>
      <c r="D14" s="381">
        <v>181811</v>
      </c>
      <c r="E14" s="381">
        <v>230</v>
      </c>
      <c r="F14" s="961">
        <f t="shared" si="1"/>
        <v>41816530</v>
      </c>
      <c r="G14" s="957">
        <f>'AT3B_cvrg(Insti)_UPY  '!L13+'AT3C_cvrg(Insti)_UPY  '!L13</f>
        <v>774</v>
      </c>
      <c r="H14" s="965">
        <f>'enrolment vs availed_UPY '!Q13</f>
        <v>36685920</v>
      </c>
      <c r="I14" s="966">
        <v>230</v>
      </c>
      <c r="J14" s="966">
        <f t="shared" si="2"/>
        <v>159504</v>
      </c>
      <c r="K14" s="539">
        <f t="shared" si="3"/>
        <v>6272.4795000000004</v>
      </c>
      <c r="L14" s="605">
        <f t="shared" si="4"/>
        <v>1635.026323</v>
      </c>
      <c r="M14" s="605">
        <f t="shared" si="5"/>
        <v>1087.2297799999999</v>
      </c>
      <c r="N14" s="605">
        <f t="shared" si="0"/>
        <v>2722.2561029999997</v>
      </c>
      <c r="O14" s="605">
        <f>L14+'T5B_PLAN_vs_PRFM  '!M14</f>
        <v>1689.251767</v>
      </c>
      <c r="P14" s="605">
        <f>M14+'T5B_PLAN_vs_PRFM  '!N14</f>
        <v>1123.2876199999998</v>
      </c>
      <c r="Q14" s="605">
        <f t="shared" si="6"/>
        <v>2812.5393869999998</v>
      </c>
      <c r="R14" s="605">
        <v>159504</v>
      </c>
      <c r="S14" s="402">
        <f t="shared" si="7"/>
        <v>0</v>
      </c>
    </row>
    <row r="15" spans="1:19" x14ac:dyDescent="0.2">
      <c r="A15" s="928">
        <v>4</v>
      </c>
      <c r="B15" s="315" t="s">
        <v>644</v>
      </c>
      <c r="C15" s="381">
        <v>846</v>
      </c>
      <c r="D15" s="381">
        <v>172372</v>
      </c>
      <c r="E15" s="381">
        <v>230</v>
      </c>
      <c r="F15" s="961">
        <f t="shared" si="1"/>
        <v>39645560</v>
      </c>
      <c r="G15" s="957">
        <f>'AT3B_cvrg(Insti)_UPY  '!L14+'AT3C_cvrg(Insti)_UPY  '!L14</f>
        <v>853</v>
      </c>
      <c r="H15" s="965">
        <f>'enrolment vs availed_UPY '!Q14</f>
        <v>40486440</v>
      </c>
      <c r="I15" s="966">
        <v>230</v>
      </c>
      <c r="J15" s="966">
        <f t="shared" si="2"/>
        <v>176028</v>
      </c>
      <c r="K15" s="539">
        <f t="shared" si="3"/>
        <v>5946.8339999999998</v>
      </c>
      <c r="L15" s="605">
        <f t="shared" si="4"/>
        <v>1550.141396</v>
      </c>
      <c r="M15" s="605">
        <f t="shared" si="5"/>
        <v>1030.7845600000001</v>
      </c>
      <c r="N15" s="605">
        <f t="shared" si="0"/>
        <v>2580.925956</v>
      </c>
      <c r="O15" s="605">
        <f>L15+'T5B_PLAN_vs_PRFM  '!M15</f>
        <v>1563.0725480000001</v>
      </c>
      <c r="P15" s="605">
        <f>M15+'T5B_PLAN_vs_PRFM  '!N15</f>
        <v>1039.38328</v>
      </c>
      <c r="Q15" s="605">
        <f t="shared" si="6"/>
        <v>2602.4558280000001</v>
      </c>
      <c r="R15" s="605">
        <v>176028</v>
      </c>
      <c r="S15" s="402">
        <f t="shared" si="7"/>
        <v>0</v>
      </c>
    </row>
    <row r="16" spans="1:19" x14ac:dyDescent="0.2">
      <c r="A16" s="928">
        <v>5</v>
      </c>
      <c r="B16" s="315" t="s">
        <v>645</v>
      </c>
      <c r="C16" s="381">
        <v>672</v>
      </c>
      <c r="D16" s="381">
        <v>174443</v>
      </c>
      <c r="E16" s="381">
        <v>230</v>
      </c>
      <c r="F16" s="961">
        <f t="shared" si="1"/>
        <v>40121890</v>
      </c>
      <c r="G16" s="957">
        <f>'AT3B_cvrg(Insti)_UPY  '!L15+'AT3C_cvrg(Insti)_UPY  '!L15</f>
        <v>672</v>
      </c>
      <c r="H16" s="965">
        <f>'enrolment vs availed_UPY '!Q15</f>
        <v>43166400</v>
      </c>
      <c r="I16" s="966">
        <v>230</v>
      </c>
      <c r="J16" s="966">
        <f t="shared" si="2"/>
        <v>187680</v>
      </c>
      <c r="K16" s="539">
        <f t="shared" si="3"/>
        <v>6018.2834999999995</v>
      </c>
      <c r="L16" s="605">
        <f t="shared" si="4"/>
        <v>1568.765899</v>
      </c>
      <c r="M16" s="605">
        <f t="shared" si="5"/>
        <v>1043.16914</v>
      </c>
      <c r="N16" s="605">
        <f t="shared" si="0"/>
        <v>2611.935039</v>
      </c>
      <c r="O16" s="605">
        <f>L16+'T5B_PLAN_vs_PRFM  '!M16</f>
        <v>1578.6350517999999</v>
      </c>
      <c r="P16" s="605">
        <f>M16+'T5B_PLAN_vs_PRFM  '!N16</f>
        <v>1049.7317479999999</v>
      </c>
      <c r="Q16" s="605">
        <f t="shared" si="6"/>
        <v>2628.3667998000001</v>
      </c>
      <c r="R16" s="605">
        <v>187680</v>
      </c>
      <c r="S16" s="402">
        <f t="shared" si="7"/>
        <v>0</v>
      </c>
    </row>
    <row r="17" spans="1:19" x14ac:dyDescent="0.2">
      <c r="A17" s="928">
        <v>6</v>
      </c>
      <c r="B17" s="315" t="s">
        <v>646</v>
      </c>
      <c r="C17" s="381">
        <v>359</v>
      </c>
      <c r="D17" s="381">
        <v>95493</v>
      </c>
      <c r="E17" s="381">
        <v>230</v>
      </c>
      <c r="F17" s="961">
        <f t="shared" si="1"/>
        <v>21963390</v>
      </c>
      <c r="G17" s="957">
        <f>'AT3B_cvrg(Insti)_UPY  '!L16+'AT3C_cvrg(Insti)_UPY  '!L16</f>
        <v>360</v>
      </c>
      <c r="H17" s="965">
        <f>'enrolment vs availed_UPY '!Q16</f>
        <v>22630850</v>
      </c>
      <c r="I17" s="966">
        <v>230</v>
      </c>
      <c r="J17" s="966">
        <f t="shared" si="2"/>
        <v>98395</v>
      </c>
      <c r="K17" s="539">
        <f t="shared" si="3"/>
        <v>3294.5084999999999</v>
      </c>
      <c r="L17" s="605">
        <f t="shared" si="4"/>
        <v>858.76854900000001</v>
      </c>
      <c r="M17" s="605">
        <f t="shared" si="5"/>
        <v>571.04813999999999</v>
      </c>
      <c r="N17" s="605">
        <f t="shared" si="0"/>
        <v>1429.816689</v>
      </c>
      <c r="O17" s="605">
        <f>L17+'T5B_PLAN_vs_PRFM  '!M17</f>
        <v>883.16694900000005</v>
      </c>
      <c r="P17" s="605">
        <f>M17+'T5B_PLAN_vs_PRFM  '!N17</f>
        <v>587.27214000000004</v>
      </c>
      <c r="Q17" s="605">
        <f t="shared" si="6"/>
        <v>1470.439089</v>
      </c>
      <c r="R17" s="605">
        <v>98395</v>
      </c>
      <c r="S17" s="402">
        <f t="shared" si="7"/>
        <v>0</v>
      </c>
    </row>
    <row r="18" spans="1:19" x14ac:dyDescent="0.2">
      <c r="A18" s="928">
        <v>7</v>
      </c>
      <c r="B18" s="315" t="s">
        <v>647</v>
      </c>
      <c r="C18" s="381">
        <v>506</v>
      </c>
      <c r="D18" s="381">
        <v>174530</v>
      </c>
      <c r="E18" s="381">
        <v>230</v>
      </c>
      <c r="F18" s="961">
        <f t="shared" si="1"/>
        <v>40141900</v>
      </c>
      <c r="G18" s="957">
        <f>'AT3B_cvrg(Insti)_UPY  '!L17+'AT3C_cvrg(Insti)_UPY  '!L17</f>
        <v>505</v>
      </c>
      <c r="H18" s="965">
        <f>'enrolment vs availed_UPY '!Q17</f>
        <v>40020920</v>
      </c>
      <c r="I18" s="966">
        <v>230</v>
      </c>
      <c r="J18" s="966">
        <f t="shared" si="2"/>
        <v>174004</v>
      </c>
      <c r="K18" s="539">
        <f t="shared" si="3"/>
        <v>6021.2849999999999</v>
      </c>
      <c r="L18" s="605">
        <f t="shared" si="4"/>
        <v>1569.54829</v>
      </c>
      <c r="M18" s="605">
        <f t="shared" si="5"/>
        <v>1043.6894</v>
      </c>
      <c r="N18" s="605">
        <f t="shared" si="0"/>
        <v>2613.2376899999999</v>
      </c>
      <c r="O18" s="605">
        <f>L18+'T5B_PLAN_vs_PRFM  '!M18</f>
        <v>1592.8731604</v>
      </c>
      <c r="P18" s="605">
        <f>M18+'T5B_PLAN_vs_PRFM  '!N18</f>
        <v>1059.1995440000001</v>
      </c>
      <c r="Q18" s="605">
        <f t="shared" si="6"/>
        <v>2652.0727044</v>
      </c>
      <c r="R18" s="605">
        <v>174004</v>
      </c>
      <c r="S18" s="402">
        <f t="shared" si="7"/>
        <v>0</v>
      </c>
    </row>
    <row r="19" spans="1:19" x14ac:dyDescent="0.2">
      <c r="A19" s="928">
        <v>8</v>
      </c>
      <c r="B19" s="315" t="s">
        <v>648</v>
      </c>
      <c r="C19" s="381">
        <v>147</v>
      </c>
      <c r="D19" s="381">
        <v>16482</v>
      </c>
      <c r="E19" s="381">
        <v>230</v>
      </c>
      <c r="F19" s="961">
        <f t="shared" si="1"/>
        <v>3790860</v>
      </c>
      <c r="G19" s="957">
        <f>'AT3B_cvrg(Insti)_UPY  '!L18+'AT3C_cvrg(Insti)_UPY  '!L18</f>
        <v>150</v>
      </c>
      <c r="H19" s="965">
        <f>'enrolment vs availed_UPY '!Q18</f>
        <v>3541080</v>
      </c>
      <c r="I19" s="966">
        <v>230</v>
      </c>
      <c r="J19" s="966">
        <f t="shared" si="2"/>
        <v>15396</v>
      </c>
      <c r="K19" s="539">
        <f t="shared" si="3"/>
        <v>568.62900000000002</v>
      </c>
      <c r="L19" s="605">
        <f t="shared" si="4"/>
        <v>148.22262599999999</v>
      </c>
      <c r="M19" s="605">
        <f t="shared" si="5"/>
        <v>98.562359999999998</v>
      </c>
      <c r="N19" s="605">
        <f t="shared" si="0"/>
        <v>246.784986</v>
      </c>
      <c r="O19" s="605">
        <f>L19+'T5B_PLAN_vs_PRFM  '!M19</f>
        <v>148.77159</v>
      </c>
      <c r="P19" s="605">
        <f>M19+'T5B_PLAN_vs_PRFM  '!N19</f>
        <v>98.927399999999992</v>
      </c>
      <c r="Q19" s="605">
        <f t="shared" si="6"/>
        <v>247.69898999999998</v>
      </c>
      <c r="R19" s="605">
        <v>15396</v>
      </c>
      <c r="S19" s="402">
        <f t="shared" si="7"/>
        <v>0</v>
      </c>
    </row>
    <row r="20" spans="1:19" x14ac:dyDescent="0.2">
      <c r="A20" s="928">
        <v>9</v>
      </c>
      <c r="B20" s="315" t="s">
        <v>649</v>
      </c>
      <c r="C20" s="381">
        <v>852</v>
      </c>
      <c r="D20" s="381">
        <v>180080</v>
      </c>
      <c r="E20" s="381">
        <v>230</v>
      </c>
      <c r="F20" s="961">
        <f t="shared" si="1"/>
        <v>41418400</v>
      </c>
      <c r="G20" s="957">
        <f>'AT3B_cvrg(Insti)_UPY  '!L19+'AT3C_cvrg(Insti)_UPY  '!L19</f>
        <v>853</v>
      </c>
      <c r="H20" s="965">
        <f>'enrolment vs availed_UPY '!Q19</f>
        <v>40789580</v>
      </c>
      <c r="I20" s="966">
        <v>230</v>
      </c>
      <c r="J20" s="966">
        <f t="shared" si="2"/>
        <v>177346</v>
      </c>
      <c r="K20" s="539">
        <f t="shared" si="3"/>
        <v>6212.76</v>
      </c>
      <c r="L20" s="605">
        <f t="shared" si="4"/>
        <v>1619.4594400000001</v>
      </c>
      <c r="M20" s="605">
        <f t="shared" si="5"/>
        <v>1076.8784000000001</v>
      </c>
      <c r="N20" s="605">
        <f t="shared" si="0"/>
        <v>2696.3378400000001</v>
      </c>
      <c r="O20" s="605">
        <f>L20+'T5B_PLAN_vs_PRFM  '!M20</f>
        <v>1619.4594400000001</v>
      </c>
      <c r="P20" s="605">
        <f>M20+'T5B_PLAN_vs_PRFM  '!N20</f>
        <v>1076.8784000000001</v>
      </c>
      <c r="Q20" s="605">
        <f t="shared" si="6"/>
        <v>2696.3378400000001</v>
      </c>
      <c r="R20" s="605">
        <v>177346</v>
      </c>
      <c r="S20" s="402">
        <f t="shared" si="7"/>
        <v>0</v>
      </c>
    </row>
    <row r="21" spans="1:19" x14ac:dyDescent="0.2">
      <c r="A21" s="928">
        <v>10</v>
      </c>
      <c r="B21" s="315" t="s">
        <v>650</v>
      </c>
      <c r="C21" s="381">
        <v>673</v>
      </c>
      <c r="D21" s="381">
        <v>160441</v>
      </c>
      <c r="E21" s="381">
        <v>230</v>
      </c>
      <c r="F21" s="961">
        <f t="shared" si="1"/>
        <v>36901430</v>
      </c>
      <c r="G21" s="957">
        <f>'AT3B_cvrg(Insti)_UPY  '!L20+'AT3C_cvrg(Insti)_UPY  '!L20</f>
        <v>672</v>
      </c>
      <c r="H21" s="965">
        <f>'enrolment vs availed_UPY '!Q20</f>
        <v>38236580</v>
      </c>
      <c r="I21" s="966">
        <v>230</v>
      </c>
      <c r="J21" s="966">
        <f t="shared" si="2"/>
        <v>166246</v>
      </c>
      <c r="K21" s="539">
        <f t="shared" si="3"/>
        <v>5535.2145</v>
      </c>
      <c r="L21" s="605">
        <f t="shared" si="4"/>
        <v>1442.8459130000001</v>
      </c>
      <c r="M21" s="605">
        <f t="shared" si="5"/>
        <v>959.43718000000001</v>
      </c>
      <c r="N21" s="605">
        <f t="shared" si="0"/>
        <v>2402.283093</v>
      </c>
      <c r="O21" s="605">
        <f>L21+'T5B_PLAN_vs_PRFM  '!M21</f>
        <v>1461.022721</v>
      </c>
      <c r="P21" s="605">
        <f>M21+'T5B_PLAN_vs_PRFM  '!N21</f>
        <v>971.52405999999996</v>
      </c>
      <c r="Q21" s="605">
        <f t="shared" si="6"/>
        <v>2432.546781</v>
      </c>
      <c r="R21" s="605">
        <v>166246</v>
      </c>
      <c r="S21" s="402">
        <f t="shared" si="7"/>
        <v>0</v>
      </c>
    </row>
    <row r="22" spans="1:19" x14ac:dyDescent="0.2">
      <c r="A22" s="928">
        <v>11</v>
      </c>
      <c r="B22" s="315" t="s">
        <v>651</v>
      </c>
      <c r="C22" s="381">
        <v>415</v>
      </c>
      <c r="D22" s="381">
        <v>107902</v>
      </c>
      <c r="E22" s="381">
        <v>230</v>
      </c>
      <c r="F22" s="961">
        <f t="shared" si="1"/>
        <v>24817460</v>
      </c>
      <c r="G22" s="957">
        <f>'AT3B_cvrg(Insti)_UPY  '!L21+'AT3C_cvrg(Insti)_UPY  '!L21</f>
        <v>415</v>
      </c>
      <c r="H22" s="965">
        <f>'enrolment vs availed_UPY '!Q21</f>
        <v>24623110</v>
      </c>
      <c r="I22" s="966">
        <v>230</v>
      </c>
      <c r="J22" s="966">
        <f t="shared" si="2"/>
        <v>107057</v>
      </c>
      <c r="K22" s="539">
        <f t="shared" si="3"/>
        <v>3722.6190000000001</v>
      </c>
      <c r="L22" s="605">
        <f t="shared" si="4"/>
        <v>970.36268600000005</v>
      </c>
      <c r="M22" s="605">
        <f t="shared" si="5"/>
        <v>645.25396000000001</v>
      </c>
      <c r="N22" s="605">
        <f t="shared" si="0"/>
        <v>1615.6166459999999</v>
      </c>
      <c r="O22" s="605">
        <f>L22+'T5B_PLAN_vs_PRFM  '!M22</f>
        <v>973.7052668</v>
      </c>
      <c r="P22" s="605">
        <f>M22+'T5B_PLAN_vs_PRFM  '!N22</f>
        <v>647.47664799999995</v>
      </c>
      <c r="Q22" s="605">
        <f t="shared" si="6"/>
        <v>1621.1819148</v>
      </c>
      <c r="R22" s="605">
        <v>107057</v>
      </c>
      <c r="S22" s="402">
        <f t="shared" si="7"/>
        <v>0</v>
      </c>
    </row>
    <row r="23" spans="1:19" x14ac:dyDescent="0.2">
      <c r="A23" s="928">
        <v>12</v>
      </c>
      <c r="B23" s="315" t="s">
        <v>652</v>
      </c>
      <c r="C23" s="381">
        <v>565</v>
      </c>
      <c r="D23" s="381">
        <v>120892</v>
      </c>
      <c r="E23" s="381">
        <v>230</v>
      </c>
      <c r="F23" s="961">
        <f t="shared" si="1"/>
        <v>27805160</v>
      </c>
      <c r="G23" s="957">
        <f>'AT3B_cvrg(Insti)_UPY  '!L22+'AT3C_cvrg(Insti)_UPY  '!L22</f>
        <v>535</v>
      </c>
      <c r="H23" s="965">
        <f>'enrolment vs availed_UPY '!Q22</f>
        <v>27805160</v>
      </c>
      <c r="I23" s="966">
        <v>230</v>
      </c>
      <c r="J23" s="966">
        <f t="shared" si="2"/>
        <v>120892</v>
      </c>
      <c r="K23" s="539">
        <f t="shared" si="3"/>
        <v>4170.7740000000003</v>
      </c>
      <c r="L23" s="605">
        <f t="shared" si="4"/>
        <v>1087.1817560000002</v>
      </c>
      <c r="M23" s="605">
        <f t="shared" si="5"/>
        <v>722.93416000000002</v>
      </c>
      <c r="N23" s="605">
        <f t="shared" si="0"/>
        <v>1810.1159160000002</v>
      </c>
      <c r="O23" s="605">
        <f>L23+'T5B_PLAN_vs_PRFM  '!M23</f>
        <v>1106.8224680000001</v>
      </c>
      <c r="P23" s="605">
        <f>M23+'T5B_PLAN_vs_PRFM  '!N23</f>
        <v>735.99448000000007</v>
      </c>
      <c r="Q23" s="605">
        <f t="shared" si="6"/>
        <v>1842.8169480000001</v>
      </c>
      <c r="R23" s="605">
        <v>120892</v>
      </c>
      <c r="S23" s="402">
        <f t="shared" si="7"/>
        <v>0</v>
      </c>
    </row>
    <row r="24" spans="1:19" x14ac:dyDescent="0.2">
      <c r="A24" s="928">
        <v>13</v>
      </c>
      <c r="B24" s="315" t="s">
        <v>653</v>
      </c>
      <c r="C24" s="381">
        <v>679</v>
      </c>
      <c r="D24" s="381">
        <v>232712</v>
      </c>
      <c r="E24" s="381">
        <v>230</v>
      </c>
      <c r="F24" s="961">
        <f t="shared" si="1"/>
        <v>53523760</v>
      </c>
      <c r="G24" s="957">
        <f>'AT3B_cvrg(Insti)_UPY  '!L23+'AT3C_cvrg(Insti)_UPY  '!L23</f>
        <v>700</v>
      </c>
      <c r="H24" s="965">
        <f>'enrolment vs availed_UPY '!Q23</f>
        <v>55003580</v>
      </c>
      <c r="I24" s="966">
        <v>230</v>
      </c>
      <c r="J24" s="966">
        <f t="shared" si="2"/>
        <v>239146</v>
      </c>
      <c r="K24" s="539">
        <f t="shared" si="3"/>
        <v>8028.5640000000003</v>
      </c>
      <c r="L24" s="605">
        <f t="shared" si="4"/>
        <v>2092.779016</v>
      </c>
      <c r="M24" s="605">
        <f t="shared" si="5"/>
        <v>1391.6177600000001</v>
      </c>
      <c r="N24" s="605">
        <f t="shared" si="0"/>
        <v>3484.396776</v>
      </c>
      <c r="O24" s="605">
        <f>L24+'T5B_PLAN_vs_PRFM  '!M24</f>
        <v>2114.1276159999998</v>
      </c>
      <c r="P24" s="605">
        <f>M24+'T5B_PLAN_vs_PRFM  '!N24</f>
        <v>1405.81376</v>
      </c>
      <c r="Q24" s="605">
        <f t="shared" si="6"/>
        <v>3519.9413759999998</v>
      </c>
      <c r="R24" s="605">
        <v>239146</v>
      </c>
      <c r="S24" s="402">
        <f t="shared" si="7"/>
        <v>0</v>
      </c>
    </row>
    <row r="25" spans="1:19" x14ac:dyDescent="0.2">
      <c r="A25" s="928">
        <v>14</v>
      </c>
      <c r="B25" s="315" t="s">
        <v>654</v>
      </c>
      <c r="C25" s="381">
        <v>1163</v>
      </c>
      <c r="D25" s="381">
        <v>509573</v>
      </c>
      <c r="E25" s="381">
        <v>230</v>
      </c>
      <c r="F25" s="961">
        <f t="shared" si="1"/>
        <v>117201790</v>
      </c>
      <c r="G25" s="957">
        <f>'AT3B_cvrg(Insti)_UPY  '!L24+'AT3C_cvrg(Insti)_UPY  '!L24</f>
        <v>1168</v>
      </c>
      <c r="H25" s="965">
        <f>'enrolment vs availed_UPY '!Q24</f>
        <v>117638100</v>
      </c>
      <c r="I25" s="966">
        <v>230</v>
      </c>
      <c r="J25" s="966">
        <f t="shared" si="2"/>
        <v>511470</v>
      </c>
      <c r="K25" s="539">
        <f t="shared" si="3"/>
        <v>17580.268499999998</v>
      </c>
      <c r="L25" s="605">
        <f t="shared" si="4"/>
        <v>4582.5899890000001</v>
      </c>
      <c r="M25" s="605">
        <f t="shared" si="5"/>
        <v>3047.2465400000001</v>
      </c>
      <c r="N25" s="605">
        <f t="shared" si="0"/>
        <v>7629.8365290000002</v>
      </c>
      <c r="O25" s="605">
        <f>L25+'T5B_PLAN_vs_PRFM  '!M25</f>
        <v>4582.5899890000001</v>
      </c>
      <c r="P25" s="605">
        <f>M25+'T5B_PLAN_vs_PRFM  '!N25</f>
        <v>3047.2465400000001</v>
      </c>
      <c r="Q25" s="605">
        <f t="shared" si="6"/>
        <v>7629.8365290000002</v>
      </c>
      <c r="R25" s="605">
        <v>511470</v>
      </c>
      <c r="S25" s="402">
        <f t="shared" si="7"/>
        <v>0</v>
      </c>
    </row>
    <row r="26" spans="1:19" x14ac:dyDescent="0.2">
      <c r="A26" s="928">
        <v>15</v>
      </c>
      <c r="B26" s="315" t="s">
        <v>655</v>
      </c>
      <c r="C26" s="381">
        <v>1161</v>
      </c>
      <c r="D26" s="381">
        <v>219563</v>
      </c>
      <c r="E26" s="381">
        <v>230</v>
      </c>
      <c r="F26" s="961">
        <f t="shared" si="1"/>
        <v>50499490</v>
      </c>
      <c r="G26" s="957">
        <f>'AT3B_cvrg(Insti)_UPY  '!L25+'AT3C_cvrg(Insti)_UPY  '!L25</f>
        <v>1164</v>
      </c>
      <c r="H26" s="965">
        <f>'enrolment vs availed_UPY '!Q25</f>
        <v>50846560</v>
      </c>
      <c r="I26" s="966">
        <v>230</v>
      </c>
      <c r="J26" s="966">
        <f t="shared" si="2"/>
        <v>221072</v>
      </c>
      <c r="K26" s="539">
        <f t="shared" si="3"/>
        <v>7574.9234999999999</v>
      </c>
      <c r="L26" s="605">
        <f t="shared" si="4"/>
        <v>1974.5300590000002</v>
      </c>
      <c r="M26" s="605">
        <f t="shared" si="5"/>
        <v>1312.9867400000001</v>
      </c>
      <c r="N26" s="605">
        <f t="shared" si="0"/>
        <v>3287.516799</v>
      </c>
      <c r="O26" s="605">
        <f>L26+'T5B_PLAN_vs_PRFM  '!M26</f>
        <v>1988.5591390000002</v>
      </c>
      <c r="P26" s="605">
        <f>M26+'T5B_PLAN_vs_PRFM  '!N26</f>
        <v>1322.3155400000001</v>
      </c>
      <c r="Q26" s="605">
        <f t="shared" si="6"/>
        <v>3310.8746790000005</v>
      </c>
      <c r="R26" s="605">
        <v>221072</v>
      </c>
      <c r="S26" s="402">
        <f t="shared" si="7"/>
        <v>0</v>
      </c>
    </row>
    <row r="27" spans="1:19" x14ac:dyDescent="0.2">
      <c r="A27" s="928">
        <v>16</v>
      </c>
      <c r="B27" s="315" t="s">
        <v>656</v>
      </c>
      <c r="C27" s="381">
        <v>1145</v>
      </c>
      <c r="D27" s="381">
        <v>227640</v>
      </c>
      <c r="E27" s="381">
        <v>230</v>
      </c>
      <c r="F27" s="961">
        <f t="shared" si="1"/>
        <v>52357200</v>
      </c>
      <c r="G27" s="957">
        <f>'AT3B_cvrg(Insti)_UPY  '!L26+'AT3C_cvrg(Insti)_UPY  '!L26</f>
        <v>1153</v>
      </c>
      <c r="H27" s="965">
        <f>'enrolment vs availed_UPY '!Q26</f>
        <v>48621770</v>
      </c>
      <c r="I27" s="966">
        <v>230</v>
      </c>
      <c r="J27" s="966">
        <f t="shared" si="2"/>
        <v>211399</v>
      </c>
      <c r="K27" s="539">
        <f t="shared" si="3"/>
        <v>7853.58</v>
      </c>
      <c r="L27" s="605">
        <f t="shared" si="4"/>
        <v>2047.16652</v>
      </c>
      <c r="M27" s="605">
        <f t="shared" si="5"/>
        <v>1361.2872</v>
      </c>
      <c r="N27" s="605">
        <f t="shared" si="0"/>
        <v>3408.45372</v>
      </c>
      <c r="O27" s="605">
        <f>L27+'T5B_PLAN_vs_PRFM  '!M27</f>
        <v>2063.8306272</v>
      </c>
      <c r="P27" s="605">
        <f>M27+'T5B_PLAN_vs_PRFM  '!N27</f>
        <v>1372.3681919999999</v>
      </c>
      <c r="Q27" s="605">
        <f t="shared" si="6"/>
        <v>3436.1988191999999</v>
      </c>
      <c r="R27" s="605">
        <v>211399</v>
      </c>
      <c r="S27" s="402">
        <f t="shared" si="7"/>
        <v>0</v>
      </c>
    </row>
    <row r="28" spans="1:19" x14ac:dyDescent="0.2">
      <c r="A28" s="928">
        <v>17</v>
      </c>
      <c r="B28" s="315" t="s">
        <v>657</v>
      </c>
      <c r="C28" s="381">
        <v>777</v>
      </c>
      <c r="D28" s="381">
        <v>228888</v>
      </c>
      <c r="E28" s="381">
        <v>230</v>
      </c>
      <c r="F28" s="961">
        <f t="shared" si="1"/>
        <v>52644240</v>
      </c>
      <c r="G28" s="957">
        <f>'AT3B_cvrg(Insti)_UPY  '!L27+'AT3C_cvrg(Insti)_UPY  '!L27</f>
        <v>780</v>
      </c>
      <c r="H28" s="965">
        <f>'enrolment vs availed_UPY '!Q27</f>
        <v>42728250</v>
      </c>
      <c r="I28" s="966">
        <v>230</v>
      </c>
      <c r="J28" s="966">
        <f t="shared" si="2"/>
        <v>185775</v>
      </c>
      <c r="K28" s="539">
        <f t="shared" si="3"/>
        <v>7896.6360000000004</v>
      </c>
      <c r="L28" s="605">
        <f t="shared" si="4"/>
        <v>2058.389784</v>
      </c>
      <c r="M28" s="605">
        <f t="shared" si="5"/>
        <v>1368.7502400000001</v>
      </c>
      <c r="N28" s="605">
        <f t="shared" si="0"/>
        <v>3427.1400240000003</v>
      </c>
      <c r="O28" s="605">
        <f>L28+'T5B_PLAN_vs_PRFM  '!M28</f>
        <v>2093.1819024000001</v>
      </c>
      <c r="P28" s="605">
        <f>M28+'T5B_PLAN_vs_PRFM  '!N28</f>
        <v>1391.8856640000001</v>
      </c>
      <c r="Q28" s="605">
        <f t="shared" si="6"/>
        <v>3485.0675664</v>
      </c>
      <c r="R28" s="605">
        <v>185775</v>
      </c>
      <c r="S28" s="402">
        <f t="shared" si="7"/>
        <v>0</v>
      </c>
    </row>
    <row r="29" spans="1:19" x14ac:dyDescent="0.2">
      <c r="A29" s="928">
        <v>18</v>
      </c>
      <c r="B29" s="315" t="s">
        <v>658</v>
      </c>
      <c r="C29" s="381">
        <v>1302</v>
      </c>
      <c r="D29" s="381">
        <v>292031</v>
      </c>
      <c r="E29" s="381">
        <v>230</v>
      </c>
      <c r="F29" s="961">
        <f t="shared" si="1"/>
        <v>67167130</v>
      </c>
      <c r="G29" s="957">
        <f>'AT3B_cvrg(Insti)_UPY  '!L28+'AT3C_cvrg(Insti)_UPY  '!L28</f>
        <v>1298</v>
      </c>
      <c r="H29" s="965">
        <f>'enrolment vs availed_UPY '!Q28</f>
        <v>69717370</v>
      </c>
      <c r="I29" s="966">
        <v>230</v>
      </c>
      <c r="J29" s="966">
        <f t="shared" si="2"/>
        <v>303119</v>
      </c>
      <c r="K29" s="539">
        <f t="shared" si="3"/>
        <v>10075.0695</v>
      </c>
      <c r="L29" s="605">
        <f t="shared" si="4"/>
        <v>2626.2347830000003</v>
      </c>
      <c r="M29" s="605">
        <f t="shared" si="5"/>
        <v>1746.34538</v>
      </c>
      <c r="N29" s="605">
        <f t="shared" si="0"/>
        <v>4372.5801630000005</v>
      </c>
      <c r="O29" s="605">
        <f>L29+'T5B_PLAN_vs_PRFM  '!M29</f>
        <v>2650.6331830000004</v>
      </c>
      <c r="P29" s="605">
        <f>M29+'T5B_PLAN_vs_PRFM  '!N29</f>
        <v>1762.5693799999999</v>
      </c>
      <c r="Q29" s="605">
        <f t="shared" si="6"/>
        <v>4413.2025630000007</v>
      </c>
      <c r="R29" s="605">
        <v>303119</v>
      </c>
      <c r="S29" s="402">
        <f t="shared" si="7"/>
        <v>0</v>
      </c>
    </row>
    <row r="30" spans="1:19" x14ac:dyDescent="0.2">
      <c r="A30" s="928">
        <v>19</v>
      </c>
      <c r="B30" s="315" t="s">
        <v>659</v>
      </c>
      <c r="C30" s="381">
        <v>1201</v>
      </c>
      <c r="D30" s="381">
        <v>399592</v>
      </c>
      <c r="E30" s="381">
        <v>230</v>
      </c>
      <c r="F30" s="961">
        <f t="shared" si="1"/>
        <v>91906160</v>
      </c>
      <c r="G30" s="957">
        <f>'AT3B_cvrg(Insti)_UPY  '!L29+'AT3C_cvrg(Insti)_UPY  '!L29</f>
        <v>1201</v>
      </c>
      <c r="H30" s="965">
        <f>'enrolment vs availed_UPY '!Q29</f>
        <v>93888070</v>
      </c>
      <c r="I30" s="966">
        <v>230</v>
      </c>
      <c r="J30" s="966">
        <f t="shared" si="2"/>
        <v>408209</v>
      </c>
      <c r="K30" s="539">
        <f t="shared" si="3"/>
        <v>13785.924000000001</v>
      </c>
      <c r="L30" s="605">
        <f t="shared" si="4"/>
        <v>3593.5308560000003</v>
      </c>
      <c r="M30" s="605">
        <f t="shared" si="5"/>
        <v>2389.56016</v>
      </c>
      <c r="N30" s="605">
        <f t="shared" si="0"/>
        <v>5983.0910160000003</v>
      </c>
      <c r="O30" s="605">
        <f>L30+'T5B_PLAN_vs_PRFM  '!M30</f>
        <v>3607.5599360000001</v>
      </c>
      <c r="P30" s="605">
        <f>M30+'T5B_PLAN_vs_PRFM  '!N30</f>
        <v>2398.8889599999998</v>
      </c>
      <c r="Q30" s="605">
        <f t="shared" si="6"/>
        <v>6006.4488959999999</v>
      </c>
      <c r="R30" s="605">
        <v>408209</v>
      </c>
      <c r="S30" s="402">
        <f t="shared" si="7"/>
        <v>0</v>
      </c>
    </row>
    <row r="31" spans="1:19" x14ac:dyDescent="0.2">
      <c r="A31" s="928">
        <v>20</v>
      </c>
      <c r="B31" s="315" t="s">
        <v>660</v>
      </c>
      <c r="C31" s="381">
        <v>838</v>
      </c>
      <c r="D31" s="381">
        <v>149988</v>
      </c>
      <c r="E31" s="381">
        <v>230</v>
      </c>
      <c r="F31" s="961">
        <f t="shared" si="1"/>
        <v>34497240</v>
      </c>
      <c r="G31" s="957">
        <f>'AT3B_cvrg(Insti)_UPY  '!L30+'AT3C_cvrg(Insti)_UPY  '!L30</f>
        <v>839</v>
      </c>
      <c r="H31" s="965">
        <f>'enrolment vs availed_UPY '!Q30</f>
        <v>35275790</v>
      </c>
      <c r="I31" s="966">
        <v>230</v>
      </c>
      <c r="J31" s="966">
        <f t="shared" si="2"/>
        <v>153373</v>
      </c>
      <c r="K31" s="539">
        <f t="shared" si="3"/>
        <v>5174.5860000000002</v>
      </c>
      <c r="L31" s="605">
        <f t="shared" si="4"/>
        <v>1348.8420840000001</v>
      </c>
      <c r="M31" s="605">
        <f t="shared" si="5"/>
        <v>896.92823999999996</v>
      </c>
      <c r="N31" s="605">
        <f t="shared" si="0"/>
        <v>2245.7703240000001</v>
      </c>
      <c r="O31" s="605">
        <f>L31+'T5B_PLAN_vs_PRFM  '!M31</f>
        <v>1396.5165576000002</v>
      </c>
      <c r="P31" s="605">
        <f>M31+'T5B_PLAN_vs_PRFM  '!N31</f>
        <v>928.62993599999993</v>
      </c>
      <c r="Q31" s="605">
        <f t="shared" si="6"/>
        <v>2325.1464936000002</v>
      </c>
      <c r="R31" s="605">
        <v>153373</v>
      </c>
      <c r="S31" s="402">
        <f t="shared" si="7"/>
        <v>0</v>
      </c>
    </row>
    <row r="32" spans="1:19" x14ac:dyDescent="0.2">
      <c r="A32" s="928">
        <v>21</v>
      </c>
      <c r="B32" s="315" t="s">
        <v>661</v>
      </c>
      <c r="C32" s="381">
        <v>121</v>
      </c>
      <c r="D32" s="381">
        <v>44357</v>
      </c>
      <c r="E32" s="381">
        <v>230</v>
      </c>
      <c r="F32" s="961">
        <f t="shared" si="1"/>
        <v>10202110</v>
      </c>
      <c r="G32" s="957">
        <f>'AT3B_cvrg(Insti)_UPY  '!L31+'AT3C_cvrg(Insti)_UPY  '!L31</f>
        <v>121</v>
      </c>
      <c r="H32" s="965">
        <f>'enrolment vs availed_UPY '!Q31</f>
        <v>10324010</v>
      </c>
      <c r="I32" s="966">
        <v>230</v>
      </c>
      <c r="J32" s="966">
        <f t="shared" si="2"/>
        <v>44887</v>
      </c>
      <c r="K32" s="539">
        <f t="shared" si="3"/>
        <v>1530.3164999999999</v>
      </c>
      <c r="L32" s="605">
        <f t="shared" si="4"/>
        <v>398.90250100000003</v>
      </c>
      <c r="M32" s="605">
        <f t="shared" si="5"/>
        <v>265.25486000000001</v>
      </c>
      <c r="N32" s="605">
        <f t="shared" si="0"/>
        <v>664.15736100000004</v>
      </c>
      <c r="O32" s="605">
        <f>L32+'T5B_PLAN_vs_PRFM  '!M32</f>
        <v>403.53819700000003</v>
      </c>
      <c r="P32" s="605">
        <f>M32+'T5B_PLAN_vs_PRFM  '!N32</f>
        <v>268.33742000000001</v>
      </c>
      <c r="Q32" s="605">
        <f t="shared" si="6"/>
        <v>671.87561700000003</v>
      </c>
      <c r="R32" s="605">
        <v>44887</v>
      </c>
      <c r="S32" s="402">
        <f t="shared" si="7"/>
        <v>0</v>
      </c>
    </row>
    <row r="33" spans="1:19" x14ac:dyDescent="0.2">
      <c r="A33" s="928">
        <v>22</v>
      </c>
      <c r="B33" s="315" t="s">
        <v>662</v>
      </c>
      <c r="C33" s="381">
        <v>307</v>
      </c>
      <c r="D33" s="381">
        <v>89259</v>
      </c>
      <c r="E33" s="381">
        <v>230</v>
      </c>
      <c r="F33" s="961">
        <f t="shared" si="1"/>
        <v>20529570</v>
      </c>
      <c r="G33" s="957">
        <f>'AT3B_cvrg(Insti)_UPY  '!L32+'AT3C_cvrg(Insti)_UPY  '!L32</f>
        <v>306</v>
      </c>
      <c r="H33" s="965">
        <f>'enrolment vs availed_UPY '!Q32</f>
        <v>21024990</v>
      </c>
      <c r="I33" s="966">
        <v>230</v>
      </c>
      <c r="J33" s="966">
        <f t="shared" si="2"/>
        <v>91413</v>
      </c>
      <c r="K33" s="539">
        <f t="shared" si="3"/>
        <v>3079.4355</v>
      </c>
      <c r="L33" s="605">
        <f t="shared" si="4"/>
        <v>802.706187</v>
      </c>
      <c r="M33" s="605">
        <f t="shared" si="5"/>
        <v>533.76882000000001</v>
      </c>
      <c r="N33" s="605">
        <f t="shared" si="0"/>
        <v>1336.475007</v>
      </c>
      <c r="O33" s="605">
        <f>L33+'T5B_PLAN_vs_PRFM  '!M33</f>
        <v>814.90538700000002</v>
      </c>
      <c r="P33" s="605">
        <f>M33+'T5B_PLAN_vs_PRFM  '!N33</f>
        <v>541.88081999999997</v>
      </c>
      <c r="Q33" s="605">
        <f t="shared" si="6"/>
        <v>1356.7862070000001</v>
      </c>
      <c r="R33" s="605">
        <v>91413</v>
      </c>
      <c r="S33" s="402">
        <f t="shared" si="7"/>
        <v>0</v>
      </c>
    </row>
    <row r="34" spans="1:19" x14ac:dyDescent="0.2">
      <c r="A34" s="928">
        <v>23</v>
      </c>
      <c r="B34" s="315" t="s">
        <v>663</v>
      </c>
      <c r="C34" s="381">
        <v>413</v>
      </c>
      <c r="D34" s="381">
        <v>111124</v>
      </c>
      <c r="E34" s="381">
        <v>230</v>
      </c>
      <c r="F34" s="961">
        <f t="shared" si="1"/>
        <v>25558520</v>
      </c>
      <c r="G34" s="957">
        <f>'AT3B_cvrg(Insti)_UPY  '!L33+'AT3C_cvrg(Insti)_UPY  '!L33</f>
        <v>413</v>
      </c>
      <c r="H34" s="965">
        <f>'enrolment vs availed_UPY '!Q33</f>
        <v>27753410</v>
      </c>
      <c r="I34" s="966">
        <v>230</v>
      </c>
      <c r="J34" s="966">
        <f t="shared" si="2"/>
        <v>120667</v>
      </c>
      <c r="K34" s="539">
        <f t="shared" si="3"/>
        <v>3833.7779999999998</v>
      </c>
      <c r="L34" s="605">
        <f t="shared" si="4"/>
        <v>999.33813199999997</v>
      </c>
      <c r="M34" s="605">
        <f t="shared" si="5"/>
        <v>664.52152000000001</v>
      </c>
      <c r="N34" s="605">
        <f t="shared" si="0"/>
        <v>1663.8596520000001</v>
      </c>
      <c r="O34" s="605">
        <f>L34+'T5B_PLAN_vs_PRFM  '!M34</f>
        <v>1006.9138352</v>
      </c>
      <c r="P34" s="605">
        <f>M34+'T5B_PLAN_vs_PRFM  '!N34</f>
        <v>669.55907200000001</v>
      </c>
      <c r="Q34" s="605">
        <f t="shared" si="6"/>
        <v>1676.4729072</v>
      </c>
      <c r="R34" s="605">
        <v>120667</v>
      </c>
      <c r="S34" s="402">
        <f t="shared" si="7"/>
        <v>0</v>
      </c>
    </row>
    <row r="35" spans="1:19" x14ac:dyDescent="0.2">
      <c r="A35" s="318">
        <v>24</v>
      </c>
      <c r="B35" s="315" t="s">
        <v>664</v>
      </c>
      <c r="C35" s="381">
        <v>63</v>
      </c>
      <c r="D35" s="381">
        <v>9791</v>
      </c>
      <c r="E35" s="381">
        <v>230</v>
      </c>
      <c r="F35" s="961">
        <f t="shared" si="1"/>
        <v>2251930</v>
      </c>
      <c r="G35" s="957">
        <f>'AT3B_cvrg(Insti)_UPY  '!L34+'AT3C_cvrg(Insti)_UPY  '!L34</f>
        <v>63</v>
      </c>
      <c r="H35" s="965">
        <f>'enrolment vs availed_UPY '!Q34</f>
        <v>2359110</v>
      </c>
      <c r="I35" s="966">
        <v>230</v>
      </c>
      <c r="J35" s="966">
        <f t="shared" si="2"/>
        <v>10257</v>
      </c>
      <c r="K35" s="539">
        <f t="shared" si="3"/>
        <v>337.78949999999998</v>
      </c>
      <c r="L35" s="605">
        <f t="shared" si="4"/>
        <v>88.050463000000008</v>
      </c>
      <c r="M35" s="605">
        <f t="shared" si="5"/>
        <v>58.550179999999997</v>
      </c>
      <c r="N35" s="605">
        <f t="shared" si="0"/>
        <v>146.60064299999999</v>
      </c>
      <c r="O35" s="605">
        <f>L35+'T5B_PLAN_vs_PRFM  '!M35</f>
        <v>88.050463000000008</v>
      </c>
      <c r="P35" s="605">
        <f>M35+'T5B_PLAN_vs_PRFM  '!N35</f>
        <v>58.550179999999997</v>
      </c>
      <c r="Q35" s="605">
        <f t="shared" si="6"/>
        <v>146.60064299999999</v>
      </c>
      <c r="R35" s="605">
        <v>10257</v>
      </c>
      <c r="S35" s="402">
        <f t="shared" si="7"/>
        <v>0</v>
      </c>
    </row>
    <row r="36" spans="1:19" x14ac:dyDescent="0.2">
      <c r="A36" s="1211" t="s">
        <v>16</v>
      </c>
      <c r="B36" s="1212"/>
      <c r="C36" s="959">
        <f>SUM(C12:C35)</f>
        <v>16196</v>
      </c>
      <c r="D36" s="959">
        <f>SUM(D12:D35)</f>
        <v>4137265</v>
      </c>
      <c r="E36" s="959">
        <v>230</v>
      </c>
      <c r="F36" s="967">
        <f>SUM(F12:F35)</f>
        <v>951570950</v>
      </c>
      <c r="G36" s="959">
        <f>SUM(G12:G35)</f>
        <v>16206</v>
      </c>
      <c r="H36" s="968">
        <f>SUM(H12:H35)</f>
        <v>945703650</v>
      </c>
      <c r="I36" s="969">
        <v>230</v>
      </c>
      <c r="J36" s="969">
        <f t="shared" si="2"/>
        <v>4111755</v>
      </c>
      <c r="K36" s="539">
        <f>SUM(K12:K35)</f>
        <v>142735.64249999999</v>
      </c>
      <c r="L36" s="605">
        <f t="shared" si="4"/>
        <v>37206.424144999997</v>
      </c>
      <c r="M36" s="605">
        <f t="shared" si="5"/>
        <v>24740.844700000001</v>
      </c>
      <c r="N36" s="605">
        <f t="shared" si="0"/>
        <v>61947.268844999999</v>
      </c>
      <c r="O36" s="605">
        <f>L36+'T5B_PLAN_vs_PRFM  '!M36</f>
        <v>37581.146971399998</v>
      </c>
      <c r="P36" s="605">
        <f>M36+'T5B_PLAN_vs_PRFM  '!N36</f>
        <v>24990.021004000002</v>
      </c>
      <c r="Q36" s="605">
        <f t="shared" si="6"/>
        <v>62571.1679754</v>
      </c>
      <c r="R36" s="605">
        <f>SUM(R12:R35)</f>
        <v>4111755</v>
      </c>
    </row>
    <row r="37" spans="1:19" x14ac:dyDescent="0.2">
      <c r="A37" s="388"/>
      <c r="B37" s="411"/>
      <c r="C37" s="411"/>
      <c r="D37" s="397"/>
      <c r="E37" s="397"/>
      <c r="F37" s="397"/>
      <c r="G37" s="397"/>
      <c r="H37" s="397"/>
      <c r="I37" s="412"/>
      <c r="J37" s="397"/>
    </row>
    <row r="38" spans="1:19" x14ac:dyDescent="0.2">
      <c r="A38" s="1247" t="s">
        <v>842</v>
      </c>
      <c r="B38" s="1247"/>
      <c r="C38" s="1247"/>
      <c r="D38" s="1247"/>
      <c r="E38" s="1247"/>
      <c r="F38" s="1247"/>
      <c r="G38" s="1247"/>
      <c r="H38" s="1247"/>
      <c r="I38" s="411"/>
      <c r="J38" s="411"/>
    </row>
    <row r="39" spans="1:19" x14ac:dyDescent="0.2">
      <c r="A39" s="388"/>
      <c r="B39" s="411"/>
      <c r="C39" s="411"/>
      <c r="D39" s="397"/>
      <c r="E39" s="397"/>
      <c r="F39" s="397"/>
      <c r="G39" s="397"/>
      <c r="H39" s="413"/>
      <c r="I39" s="413"/>
      <c r="J39" s="413"/>
    </row>
    <row r="40" spans="1:19" ht="15.75" customHeight="1" x14ac:dyDescent="0.2">
      <c r="A40" s="9" t="s">
        <v>1191</v>
      </c>
      <c r="B40" s="322"/>
      <c r="C40" s="322"/>
      <c r="D40" s="1203" t="s">
        <v>804</v>
      </c>
      <c r="E40" s="1203"/>
      <c r="F40" s="1203"/>
      <c r="G40" s="1203"/>
      <c r="H40" s="1203" t="s">
        <v>803</v>
      </c>
      <c r="I40" s="1203"/>
      <c r="J40" s="1203"/>
    </row>
    <row r="41" spans="1:19" ht="12.75" customHeight="1" x14ac:dyDescent="0.2">
      <c r="A41" s="342"/>
      <c r="B41" s="342"/>
      <c r="C41" s="342"/>
      <c r="D41" s="1213" t="s">
        <v>802</v>
      </c>
      <c r="E41" s="1213"/>
      <c r="F41" s="1213"/>
      <c r="G41" s="1213"/>
      <c r="H41" s="1214" t="s">
        <v>802</v>
      </c>
      <c r="I41" s="1214"/>
      <c r="J41" s="1214"/>
    </row>
    <row r="42" spans="1:19" ht="12.75" customHeight="1" x14ac:dyDescent="0.2">
      <c r="A42" s="342"/>
      <c r="B42" s="342"/>
      <c r="C42" s="342"/>
      <c r="D42" s="1213" t="s">
        <v>805</v>
      </c>
      <c r="E42" s="1213"/>
      <c r="F42" s="1213"/>
      <c r="G42" s="1213"/>
      <c r="H42" s="413"/>
      <c r="I42" s="413"/>
      <c r="J42" s="413"/>
    </row>
    <row r="43" spans="1:19" x14ac:dyDescent="0.2">
      <c r="A43" s="322"/>
      <c r="B43" s="322"/>
      <c r="C43" s="322"/>
      <c r="E43" s="322"/>
      <c r="H43" s="303"/>
      <c r="I43" s="303"/>
      <c r="J43" s="303"/>
    </row>
    <row r="47" spans="1:19" x14ac:dyDescent="0.2">
      <c r="A47" s="1246"/>
      <c r="B47" s="1246"/>
      <c r="C47" s="1246"/>
      <c r="D47" s="1246"/>
      <c r="E47" s="1246"/>
      <c r="F47" s="1246"/>
      <c r="G47" s="1246"/>
      <c r="H47" s="1246"/>
      <c r="I47" s="1246"/>
      <c r="J47" s="1246"/>
    </row>
    <row r="49" spans="1:10" x14ac:dyDescent="0.2">
      <c r="A49" s="1246"/>
      <c r="B49" s="1246"/>
      <c r="C49" s="1246"/>
      <c r="D49" s="1246"/>
      <c r="E49" s="1246"/>
      <c r="F49" s="1246"/>
      <c r="G49" s="1246"/>
      <c r="H49" s="1246"/>
      <c r="I49" s="1246"/>
      <c r="J49" s="1246"/>
    </row>
  </sheetData>
  <mergeCells count="18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A47:J47"/>
    <mergeCell ref="A49:J49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00CC"/>
    <pageSetUpPr fitToPage="1"/>
  </sheetPr>
  <dimension ref="A1:R49"/>
  <sheetViews>
    <sheetView view="pageBreakPreview" topLeftCell="A16" zoomScale="90" zoomScaleSheetLayoutView="90" workbookViewId="0">
      <selection activeCell="F36" sqref="F36"/>
    </sheetView>
  </sheetViews>
  <sheetFormatPr defaultColWidth="9.140625" defaultRowHeight="12.75" x14ac:dyDescent="0.2"/>
  <cols>
    <col min="1" max="1" width="7.42578125" style="605" customWidth="1"/>
    <col min="2" max="2" width="17.140625" style="605" customWidth="1"/>
    <col min="3" max="3" width="11" style="605" customWidth="1"/>
    <col min="4" max="4" width="10.85546875" style="605" customWidth="1"/>
    <col min="5" max="5" width="13.140625" style="605" customWidth="1"/>
    <col min="6" max="6" width="14.28515625" style="605" customWidth="1"/>
    <col min="7" max="7" width="13.28515625" style="605" customWidth="1"/>
    <col min="8" max="8" width="14.7109375" style="605" customWidth="1"/>
    <col min="9" max="9" width="16.7109375" style="605" customWidth="1"/>
    <col min="10" max="10" width="17.42578125" style="605" customWidth="1"/>
    <col min="11" max="11" width="10.42578125" style="605" bestFit="1" customWidth="1"/>
    <col min="12" max="12" width="10.7109375" style="605" customWidth="1"/>
    <col min="13" max="15" width="9.140625" style="605"/>
    <col min="16" max="16" width="11.42578125" style="605" customWidth="1"/>
    <col min="17" max="16384" width="9.140625" style="605"/>
  </cols>
  <sheetData>
    <row r="1" spans="1:18" s="374" customFormat="1" x14ac:dyDescent="0.2">
      <c r="E1" s="1203"/>
      <c r="F1" s="1203"/>
      <c r="G1" s="1203"/>
      <c r="H1" s="1203"/>
      <c r="I1" s="1203"/>
      <c r="J1" s="410"/>
    </row>
    <row r="2" spans="1:18" s="374" customFormat="1" ht="15" x14ac:dyDescent="0.2">
      <c r="A2" s="1230" t="s">
        <v>0</v>
      </c>
      <c r="B2" s="1230"/>
      <c r="C2" s="1230"/>
      <c r="D2" s="1230"/>
      <c r="E2" s="1230"/>
      <c r="F2" s="1230"/>
      <c r="G2" s="1230"/>
      <c r="H2" s="1230"/>
      <c r="I2" s="1230"/>
      <c r="J2" s="1230"/>
    </row>
    <row r="3" spans="1:18" s="37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8" s="374" customFormat="1" ht="14.25" customHeight="1" x14ac:dyDescent="0.2">
      <c r="A4"/>
      <c r="B4"/>
      <c r="C4"/>
      <c r="D4"/>
      <c r="E4"/>
      <c r="F4"/>
      <c r="G4"/>
      <c r="H4"/>
      <c r="I4"/>
      <c r="J4"/>
    </row>
    <row r="5" spans="1:18" ht="19.5" customHeight="1" x14ac:dyDescent="0.25">
      <c r="A5" s="1235" t="s">
        <v>1085</v>
      </c>
      <c r="B5" s="1235"/>
      <c r="C5" s="1235"/>
      <c r="D5" s="1235"/>
      <c r="E5" s="1235"/>
      <c r="F5" s="1235"/>
      <c r="G5" s="1235"/>
      <c r="H5" s="1235"/>
      <c r="I5" s="1235"/>
      <c r="J5" s="1235"/>
    </row>
    <row r="6" spans="1:18" ht="13.5" customHeight="1" x14ac:dyDescent="0.2">
      <c r="A6" s="600"/>
      <c r="B6" s="600"/>
      <c r="C6" s="600"/>
      <c r="D6" s="600"/>
      <c r="E6" s="600"/>
      <c r="F6" s="600"/>
      <c r="G6" s="600"/>
      <c r="H6" s="600"/>
      <c r="I6" s="600"/>
      <c r="J6" s="600"/>
    </row>
    <row r="7" spans="1:18" ht="0.75" customHeight="1" x14ac:dyDescent="0.2"/>
    <row r="8" spans="1:18" x14ac:dyDescent="0.2">
      <c r="A8" s="303" t="s">
        <v>687</v>
      </c>
      <c r="B8" s="303"/>
      <c r="C8" s="322"/>
      <c r="D8" s="322"/>
      <c r="H8" s="1240" t="s">
        <v>1194</v>
      </c>
      <c r="I8" s="1240"/>
      <c r="J8" s="1240"/>
    </row>
    <row r="9" spans="1:18" x14ac:dyDescent="0.2">
      <c r="A9" s="1109" t="s">
        <v>2</v>
      </c>
      <c r="B9" s="1109" t="s">
        <v>3</v>
      </c>
      <c r="C9" s="1077" t="s">
        <v>1087</v>
      </c>
      <c r="D9" s="1078"/>
      <c r="E9" s="1078"/>
      <c r="F9" s="1079"/>
      <c r="G9" s="1077" t="s">
        <v>95</v>
      </c>
      <c r="H9" s="1078"/>
      <c r="I9" s="1078"/>
      <c r="J9" s="1079"/>
    </row>
    <row r="10" spans="1:18" ht="77.45" customHeight="1" x14ac:dyDescent="0.2">
      <c r="A10" s="1109"/>
      <c r="B10" s="1109"/>
      <c r="C10" s="596" t="s">
        <v>163</v>
      </c>
      <c r="D10" s="596" t="s">
        <v>14</v>
      </c>
      <c r="E10" s="598" t="s">
        <v>1083</v>
      </c>
      <c r="F10" s="598" t="s">
        <v>179</v>
      </c>
      <c r="G10" s="596" t="s">
        <v>163</v>
      </c>
      <c r="H10" s="611" t="s">
        <v>15</v>
      </c>
      <c r="I10" s="610" t="s">
        <v>843</v>
      </c>
      <c r="J10" s="596" t="s">
        <v>1084</v>
      </c>
    </row>
    <row r="11" spans="1:18" x14ac:dyDescent="0.2">
      <c r="A11" s="601">
        <v>1</v>
      </c>
      <c r="B11" s="601">
        <v>2</v>
      </c>
      <c r="C11" s="601">
        <v>3</v>
      </c>
      <c r="D11" s="601">
        <v>4</v>
      </c>
      <c r="E11" s="601">
        <v>5</v>
      </c>
      <c r="F11" s="614">
        <v>6</v>
      </c>
      <c r="G11" s="601">
        <v>7</v>
      </c>
      <c r="H11" s="613">
        <v>8</v>
      </c>
      <c r="I11" s="601">
        <v>9</v>
      </c>
      <c r="J11" s="601">
        <v>10</v>
      </c>
    </row>
    <row r="12" spans="1:18" x14ac:dyDescent="0.2">
      <c r="A12" s="928">
        <v>1</v>
      </c>
      <c r="B12" s="315" t="s">
        <v>641</v>
      </c>
      <c r="C12" s="957">
        <v>10</v>
      </c>
      <c r="D12" s="957">
        <v>426</v>
      </c>
      <c r="E12" s="957">
        <v>312</v>
      </c>
      <c r="F12" s="970">
        <f>D12*E12</f>
        <v>132912</v>
      </c>
      <c r="G12" s="957">
        <f>'AT3A_cvrg(Insti)_PY '!J12</f>
        <v>10</v>
      </c>
      <c r="H12" s="971">
        <f>'enrolment vs availed_PY '!O11</f>
        <v>121680</v>
      </c>
      <c r="I12" s="965">
        <v>312</v>
      </c>
      <c r="J12" s="965">
        <f>H12/I12</f>
        <v>390</v>
      </c>
      <c r="K12" s="540">
        <f>D12*312*150/1000000</f>
        <v>19.936800000000002</v>
      </c>
      <c r="L12" s="539">
        <f>K12+'T5A_PLAN_vs_PRFM  '!K12</f>
        <v>2559.3438000000001</v>
      </c>
      <c r="M12" s="605">
        <f>D12*E12*3.91/100000</f>
        <v>5.1968592000000005</v>
      </c>
      <c r="N12" s="605">
        <f>D12*E12*2.6/100000</f>
        <v>3.4557120000000001</v>
      </c>
      <c r="O12" s="605">
        <f t="shared" ref="O12:O36" si="0">SUM(M12:N12)</f>
        <v>8.6525712000000006</v>
      </c>
      <c r="P12" s="982">
        <f>J12+'T5A_PLAN_vs_PRFM  '!J12+'T5_PLAN_vs_PRFM '!J12</f>
        <v>170149</v>
      </c>
      <c r="Q12" s="605">
        <f>'enrolment vs availed_PY '!J11</f>
        <v>390</v>
      </c>
      <c r="R12" s="605">
        <f>J12-Q12</f>
        <v>0</v>
      </c>
    </row>
    <row r="13" spans="1:18" x14ac:dyDescent="0.2">
      <c r="A13" s="928">
        <v>2</v>
      </c>
      <c r="B13" s="315" t="s">
        <v>642</v>
      </c>
      <c r="C13" s="957">
        <v>37</v>
      </c>
      <c r="D13" s="957">
        <v>469</v>
      </c>
      <c r="E13" s="957">
        <v>312</v>
      </c>
      <c r="F13" s="970">
        <f t="shared" ref="F13:F35" si="1">D13*E13</f>
        <v>146328</v>
      </c>
      <c r="G13" s="957">
        <f>'AT3A_cvrg(Insti)_PY '!J13</f>
        <v>38</v>
      </c>
      <c r="H13" s="971">
        <f>'enrolment vs availed_PY '!O12</f>
        <v>356928</v>
      </c>
      <c r="I13" s="965">
        <v>312</v>
      </c>
      <c r="J13" s="965">
        <f t="shared" ref="J13:J35" si="2">H13/I13</f>
        <v>1144</v>
      </c>
      <c r="K13" s="540">
        <f t="shared" ref="K13:K35" si="3">D13*312*150/1000000</f>
        <v>21.949200000000001</v>
      </c>
      <c r="L13" s="539">
        <f>K13+'T5A_PLAN_vs_PRFM  '!K13</f>
        <v>5703.9267</v>
      </c>
      <c r="M13" s="605">
        <f t="shared" ref="M13:M36" si="4">D13*E13*3.91/100000</f>
        <v>5.7214247999999994</v>
      </c>
      <c r="N13" s="605">
        <f t="shared" ref="N13:N36" si="5">D13*E13*2.6/100000</f>
        <v>3.8045279999999999</v>
      </c>
      <c r="O13" s="605">
        <f t="shared" si="0"/>
        <v>9.5259527999999989</v>
      </c>
      <c r="P13" s="982">
        <f>J13+'T5A_PLAN_vs_PRFM  '!J13+'T5_PLAN_vs_PRFM '!J13</f>
        <v>462131</v>
      </c>
      <c r="Q13" s="980">
        <f>'enrolment vs availed_PY '!J12</f>
        <v>1144</v>
      </c>
      <c r="R13" s="980">
        <f t="shared" ref="R13:R35" si="6">J13-Q13</f>
        <v>0</v>
      </c>
    </row>
    <row r="14" spans="1:18" x14ac:dyDescent="0.2">
      <c r="A14" s="928">
        <v>3</v>
      </c>
      <c r="B14" s="315" t="s">
        <v>643</v>
      </c>
      <c r="C14" s="957">
        <v>92</v>
      </c>
      <c r="D14" s="957">
        <v>4445</v>
      </c>
      <c r="E14" s="957">
        <v>312</v>
      </c>
      <c r="F14" s="970">
        <f t="shared" si="1"/>
        <v>1386840</v>
      </c>
      <c r="G14" s="957">
        <f>'AT3A_cvrg(Insti)_PY '!J14</f>
        <v>0</v>
      </c>
      <c r="H14" s="971">
        <f>'enrolment vs availed_PY '!O13</f>
        <v>0</v>
      </c>
      <c r="I14" s="965">
        <v>312</v>
      </c>
      <c r="J14" s="965">
        <f t="shared" si="2"/>
        <v>0</v>
      </c>
      <c r="K14" s="540">
        <f t="shared" si="3"/>
        <v>208.02600000000001</v>
      </c>
      <c r="L14" s="539">
        <f>K14+'T5A_PLAN_vs_PRFM  '!K14</f>
        <v>6480.5055000000002</v>
      </c>
      <c r="M14" s="605">
        <f t="shared" si="4"/>
        <v>54.225444000000003</v>
      </c>
      <c r="N14" s="605">
        <f t="shared" si="5"/>
        <v>36.057839999999999</v>
      </c>
      <c r="O14" s="605">
        <f t="shared" si="0"/>
        <v>90.283284000000009</v>
      </c>
      <c r="P14" s="982">
        <f>J14+'T5A_PLAN_vs_PRFM  '!J14+'T5_PLAN_vs_PRFM '!J14</f>
        <v>510329</v>
      </c>
      <c r="Q14" s="980">
        <f>'enrolment vs availed_PY '!J13</f>
        <v>0</v>
      </c>
      <c r="R14" s="980">
        <f t="shared" si="6"/>
        <v>0</v>
      </c>
    </row>
    <row r="15" spans="1:18" x14ac:dyDescent="0.2">
      <c r="A15" s="928">
        <v>4</v>
      </c>
      <c r="B15" s="315" t="s">
        <v>644</v>
      </c>
      <c r="C15" s="957">
        <v>22</v>
      </c>
      <c r="D15" s="957">
        <v>1060</v>
      </c>
      <c r="E15" s="957">
        <v>312</v>
      </c>
      <c r="F15" s="970">
        <f t="shared" si="1"/>
        <v>330720</v>
      </c>
      <c r="G15" s="957">
        <f>'AT3A_cvrg(Insti)_PY '!J15</f>
        <v>22</v>
      </c>
      <c r="H15" s="971">
        <f>'enrolment vs availed_PY '!O14</f>
        <v>332592</v>
      </c>
      <c r="I15" s="965">
        <v>312</v>
      </c>
      <c r="J15" s="965">
        <f t="shared" si="2"/>
        <v>1066</v>
      </c>
      <c r="K15" s="540">
        <f t="shared" si="3"/>
        <v>49.607999999999997</v>
      </c>
      <c r="L15" s="539">
        <f>K15+'T5A_PLAN_vs_PRFM  '!K15</f>
        <v>5996.442</v>
      </c>
      <c r="M15" s="605">
        <f t="shared" si="4"/>
        <v>12.931151999999999</v>
      </c>
      <c r="N15" s="605">
        <f t="shared" si="5"/>
        <v>8.5987200000000001</v>
      </c>
      <c r="O15" s="605">
        <f t="shared" si="0"/>
        <v>21.529871999999997</v>
      </c>
      <c r="P15" s="982">
        <f>J15+'T5A_PLAN_vs_PRFM  '!J15+'T5_PLAN_vs_PRFM '!J15</f>
        <v>566677</v>
      </c>
      <c r="Q15" s="980">
        <f>'enrolment vs availed_PY '!J14</f>
        <v>1066</v>
      </c>
      <c r="R15" s="980">
        <f t="shared" si="6"/>
        <v>0</v>
      </c>
    </row>
    <row r="16" spans="1:18" x14ac:dyDescent="0.2">
      <c r="A16" s="928">
        <v>5</v>
      </c>
      <c r="B16" s="315" t="s">
        <v>645</v>
      </c>
      <c r="C16" s="957">
        <v>19</v>
      </c>
      <c r="D16" s="957">
        <v>809</v>
      </c>
      <c r="E16" s="957">
        <v>312</v>
      </c>
      <c r="F16" s="970">
        <f t="shared" si="1"/>
        <v>252408</v>
      </c>
      <c r="G16" s="957">
        <f>'AT3A_cvrg(Insti)_PY '!J16</f>
        <v>0</v>
      </c>
      <c r="H16" s="971">
        <f>'enrolment vs availed_PY '!O15</f>
        <v>0</v>
      </c>
      <c r="I16" s="965">
        <v>312</v>
      </c>
      <c r="J16" s="965">
        <f t="shared" si="2"/>
        <v>0</v>
      </c>
      <c r="K16" s="540">
        <f t="shared" si="3"/>
        <v>37.861199999999997</v>
      </c>
      <c r="L16" s="539">
        <f>K16+'T5A_PLAN_vs_PRFM  '!K16</f>
        <v>6056.1446999999998</v>
      </c>
      <c r="M16" s="605">
        <f t="shared" si="4"/>
        <v>9.8691528000000002</v>
      </c>
      <c r="N16" s="605">
        <f t="shared" si="5"/>
        <v>6.5626080000000009</v>
      </c>
      <c r="O16" s="605">
        <f t="shared" si="0"/>
        <v>16.431760799999999</v>
      </c>
      <c r="P16" s="982">
        <f>J16+'T5A_PLAN_vs_PRFM  '!J16+'T5_PLAN_vs_PRFM '!J16</f>
        <v>408092</v>
      </c>
      <c r="Q16" s="980">
        <f>'enrolment vs availed_PY '!J15</f>
        <v>0</v>
      </c>
      <c r="R16" s="980">
        <f t="shared" si="6"/>
        <v>0</v>
      </c>
    </row>
    <row r="17" spans="1:18" x14ac:dyDescent="0.2">
      <c r="A17" s="928">
        <v>6</v>
      </c>
      <c r="B17" s="315" t="s">
        <v>646</v>
      </c>
      <c r="C17" s="957">
        <v>40</v>
      </c>
      <c r="D17" s="957">
        <v>2000</v>
      </c>
      <c r="E17" s="957">
        <v>312</v>
      </c>
      <c r="F17" s="970">
        <f t="shared" si="1"/>
        <v>624000</v>
      </c>
      <c r="G17" s="957">
        <f>'AT3A_cvrg(Insti)_PY '!J17</f>
        <v>40</v>
      </c>
      <c r="H17" s="971">
        <f>'enrolment vs availed_PY '!O16</f>
        <v>624000</v>
      </c>
      <c r="I17" s="965">
        <v>312</v>
      </c>
      <c r="J17" s="965">
        <f t="shared" si="2"/>
        <v>2000</v>
      </c>
      <c r="K17" s="540">
        <f t="shared" si="3"/>
        <v>93.6</v>
      </c>
      <c r="L17" s="539">
        <f>K17+'T5A_PLAN_vs_PRFM  '!K17</f>
        <v>3388.1084999999998</v>
      </c>
      <c r="M17" s="605">
        <f t="shared" si="4"/>
        <v>24.398399999999999</v>
      </c>
      <c r="N17" s="605">
        <f t="shared" si="5"/>
        <v>16.224</v>
      </c>
      <c r="O17" s="605">
        <f t="shared" si="0"/>
        <v>40.622399999999999</v>
      </c>
      <c r="P17" s="982">
        <f>J17+'T5A_PLAN_vs_PRFM  '!J17+'T5_PLAN_vs_PRFM '!J17</f>
        <v>219821</v>
      </c>
      <c r="Q17" s="980">
        <f>'enrolment vs availed_PY '!J16</f>
        <v>2000</v>
      </c>
      <c r="R17" s="980">
        <f t="shared" si="6"/>
        <v>0</v>
      </c>
    </row>
    <row r="18" spans="1:18" x14ac:dyDescent="0.2">
      <c r="A18" s="928">
        <v>7</v>
      </c>
      <c r="B18" s="315" t="s">
        <v>647</v>
      </c>
      <c r="C18" s="957">
        <v>39</v>
      </c>
      <c r="D18" s="957">
        <v>1912</v>
      </c>
      <c r="E18" s="957">
        <v>312</v>
      </c>
      <c r="F18" s="970">
        <f t="shared" si="1"/>
        <v>596544</v>
      </c>
      <c r="G18" s="957">
        <f>'AT3A_cvrg(Insti)_PY '!J18</f>
        <v>39</v>
      </c>
      <c r="H18" s="971">
        <f>'enrolment vs availed_PY '!O17</f>
        <v>588432</v>
      </c>
      <c r="I18" s="965">
        <v>312</v>
      </c>
      <c r="J18" s="965">
        <f t="shared" si="2"/>
        <v>1886</v>
      </c>
      <c r="K18" s="540">
        <f t="shared" si="3"/>
        <v>89.4816</v>
      </c>
      <c r="L18" s="539">
        <f>K18+'T5A_PLAN_vs_PRFM  '!K18</f>
        <v>6110.7665999999999</v>
      </c>
      <c r="M18" s="605">
        <f t="shared" si="4"/>
        <v>23.324870400000002</v>
      </c>
      <c r="N18" s="605">
        <f t="shared" si="5"/>
        <v>15.510144000000002</v>
      </c>
      <c r="O18" s="605">
        <f t="shared" si="0"/>
        <v>38.835014400000006</v>
      </c>
      <c r="P18" s="982">
        <f>J18+'T5A_PLAN_vs_PRFM  '!J18+'T5_PLAN_vs_PRFM '!J18</f>
        <v>498639</v>
      </c>
      <c r="Q18" s="980">
        <f>'enrolment vs availed_PY '!J17</f>
        <v>1886</v>
      </c>
      <c r="R18" s="980">
        <f t="shared" si="6"/>
        <v>0</v>
      </c>
    </row>
    <row r="19" spans="1:18" x14ac:dyDescent="0.2">
      <c r="A19" s="928">
        <v>8</v>
      </c>
      <c r="B19" s="315" t="s">
        <v>648</v>
      </c>
      <c r="C19" s="957">
        <v>1</v>
      </c>
      <c r="D19" s="957">
        <v>45</v>
      </c>
      <c r="E19" s="957">
        <v>312</v>
      </c>
      <c r="F19" s="970">
        <f t="shared" si="1"/>
        <v>14040</v>
      </c>
      <c r="G19" s="957">
        <f>'AT3A_cvrg(Insti)_PY '!J19</f>
        <v>1</v>
      </c>
      <c r="H19" s="971">
        <f>'enrolment vs availed_PY '!O18</f>
        <v>14040</v>
      </c>
      <c r="I19" s="965">
        <v>312</v>
      </c>
      <c r="J19" s="965">
        <f t="shared" si="2"/>
        <v>45</v>
      </c>
      <c r="K19" s="540">
        <f t="shared" si="3"/>
        <v>2.1059999999999999</v>
      </c>
      <c r="L19" s="539">
        <f>K19+'T5A_PLAN_vs_PRFM  '!K19</f>
        <v>570.73500000000001</v>
      </c>
      <c r="M19" s="605">
        <f t="shared" si="4"/>
        <v>0.54896400000000001</v>
      </c>
      <c r="N19" s="605">
        <f t="shared" si="5"/>
        <v>0.36503999999999998</v>
      </c>
      <c r="O19" s="605">
        <f t="shared" si="0"/>
        <v>0.91400400000000004</v>
      </c>
      <c r="P19" s="982">
        <f>J19+'T5A_PLAN_vs_PRFM  '!J19+'T5_PLAN_vs_PRFM '!J19</f>
        <v>34229</v>
      </c>
      <c r="Q19" s="980">
        <f>'enrolment vs availed_PY '!J18</f>
        <v>45</v>
      </c>
      <c r="R19" s="980">
        <f t="shared" si="6"/>
        <v>0</v>
      </c>
    </row>
    <row r="20" spans="1:18" x14ac:dyDescent="0.2">
      <c r="A20" s="928">
        <v>9</v>
      </c>
      <c r="B20" s="315" t="s">
        <v>649</v>
      </c>
      <c r="C20" s="957">
        <v>0</v>
      </c>
      <c r="D20" s="957">
        <v>0</v>
      </c>
      <c r="E20" s="957">
        <v>312</v>
      </c>
      <c r="F20" s="970">
        <f t="shared" si="1"/>
        <v>0</v>
      </c>
      <c r="G20" s="957">
        <f>'AT3A_cvrg(Insti)_PY '!J20</f>
        <v>0</v>
      </c>
      <c r="H20" s="971">
        <f>'enrolment vs availed_PY '!O19</f>
        <v>0</v>
      </c>
      <c r="I20" s="965">
        <v>312</v>
      </c>
      <c r="J20" s="965">
        <f t="shared" si="2"/>
        <v>0</v>
      </c>
      <c r="K20" s="540">
        <f t="shared" si="3"/>
        <v>0</v>
      </c>
      <c r="L20" s="539">
        <f>K20+'T5A_PLAN_vs_PRFM  '!K20</f>
        <v>6212.76</v>
      </c>
      <c r="M20" s="605">
        <f t="shared" si="4"/>
        <v>0</v>
      </c>
      <c r="N20" s="605">
        <f t="shared" si="5"/>
        <v>0</v>
      </c>
      <c r="O20" s="605">
        <f t="shared" si="0"/>
        <v>0</v>
      </c>
      <c r="P20" s="982">
        <f>J20+'T5A_PLAN_vs_PRFM  '!J20+'T5_PLAN_vs_PRFM '!J20</f>
        <v>516117</v>
      </c>
      <c r="Q20" s="980">
        <f>'enrolment vs availed_PY '!J19</f>
        <v>0</v>
      </c>
      <c r="R20" s="980">
        <f t="shared" si="6"/>
        <v>0</v>
      </c>
    </row>
    <row r="21" spans="1:18" x14ac:dyDescent="0.2">
      <c r="A21" s="928">
        <v>10</v>
      </c>
      <c r="B21" s="315" t="s">
        <v>650</v>
      </c>
      <c r="C21" s="957">
        <v>34</v>
      </c>
      <c r="D21" s="957">
        <v>1490</v>
      </c>
      <c r="E21" s="957">
        <v>312</v>
      </c>
      <c r="F21" s="970">
        <f t="shared" si="1"/>
        <v>464880</v>
      </c>
      <c r="G21" s="957">
        <f>'AT3A_cvrg(Insti)_PY '!J21</f>
        <v>35</v>
      </c>
      <c r="H21" s="971">
        <f>'enrolment vs availed_PY '!O20</f>
        <v>496704</v>
      </c>
      <c r="I21" s="965">
        <v>312</v>
      </c>
      <c r="J21" s="965">
        <f t="shared" si="2"/>
        <v>1592</v>
      </c>
      <c r="K21" s="540">
        <f t="shared" si="3"/>
        <v>69.731999999999999</v>
      </c>
      <c r="L21" s="539">
        <f>K21+'T5A_PLAN_vs_PRFM  '!K21</f>
        <v>5604.9465</v>
      </c>
      <c r="M21" s="605">
        <f t="shared" si="4"/>
        <v>18.176808000000001</v>
      </c>
      <c r="N21" s="605">
        <f t="shared" si="5"/>
        <v>12.086880000000001</v>
      </c>
      <c r="O21" s="605">
        <f t="shared" si="0"/>
        <v>30.263688000000002</v>
      </c>
      <c r="P21" s="982">
        <f>J21+'T5A_PLAN_vs_PRFM  '!J21+'T5_PLAN_vs_PRFM '!J21</f>
        <v>461078</v>
      </c>
      <c r="Q21" s="980">
        <f>'enrolment vs availed_PY '!J20</f>
        <v>1592</v>
      </c>
      <c r="R21" s="980">
        <f t="shared" si="6"/>
        <v>0</v>
      </c>
    </row>
    <row r="22" spans="1:18" x14ac:dyDescent="0.2">
      <c r="A22" s="928">
        <v>11</v>
      </c>
      <c r="B22" s="315" t="s">
        <v>651</v>
      </c>
      <c r="C22" s="957">
        <v>7</v>
      </c>
      <c r="D22" s="957">
        <v>274</v>
      </c>
      <c r="E22" s="957">
        <v>312</v>
      </c>
      <c r="F22" s="970">
        <f t="shared" si="1"/>
        <v>85488</v>
      </c>
      <c r="G22" s="957">
        <f>'AT3A_cvrg(Insti)_PY '!J22</f>
        <v>7</v>
      </c>
      <c r="H22" s="971">
        <f>'enrolment vs availed_PY '!O21</f>
        <v>82368</v>
      </c>
      <c r="I22" s="965">
        <v>312</v>
      </c>
      <c r="J22" s="965">
        <f t="shared" si="2"/>
        <v>264</v>
      </c>
      <c r="K22" s="540">
        <f t="shared" si="3"/>
        <v>12.8232</v>
      </c>
      <c r="L22" s="539">
        <f>K22+'T5A_PLAN_vs_PRFM  '!K22</f>
        <v>3735.4422</v>
      </c>
      <c r="M22" s="605">
        <f t="shared" si="4"/>
        <v>3.3425808000000004</v>
      </c>
      <c r="N22" s="605">
        <f t="shared" si="5"/>
        <v>2.2226880000000002</v>
      </c>
      <c r="O22" s="605">
        <f t="shared" si="0"/>
        <v>5.5652688000000001</v>
      </c>
      <c r="P22" s="982">
        <f>J22+'T5A_PLAN_vs_PRFM  '!J22+'T5_PLAN_vs_PRFM '!J22</f>
        <v>266591</v>
      </c>
      <c r="Q22" s="980">
        <f>'enrolment vs availed_PY '!J21</f>
        <v>264</v>
      </c>
      <c r="R22" s="980">
        <f t="shared" si="6"/>
        <v>0</v>
      </c>
    </row>
    <row r="23" spans="1:18" x14ac:dyDescent="0.2">
      <c r="A23" s="928">
        <v>12</v>
      </c>
      <c r="B23" s="315" t="s">
        <v>652</v>
      </c>
      <c r="C23" s="957">
        <v>40</v>
      </c>
      <c r="D23" s="957">
        <v>1610</v>
      </c>
      <c r="E23" s="957">
        <v>312</v>
      </c>
      <c r="F23" s="970">
        <f t="shared" si="1"/>
        <v>502320</v>
      </c>
      <c r="G23" s="957">
        <f>'AT3A_cvrg(Insti)_PY '!J23</f>
        <v>40</v>
      </c>
      <c r="H23" s="971">
        <f>'enrolment vs availed_PY '!O22</f>
        <v>502320</v>
      </c>
      <c r="I23" s="965">
        <v>312</v>
      </c>
      <c r="J23" s="965">
        <f t="shared" si="2"/>
        <v>1610</v>
      </c>
      <c r="K23" s="540">
        <f t="shared" si="3"/>
        <v>75.347999999999999</v>
      </c>
      <c r="L23" s="539">
        <f>K23+'T5A_PLAN_vs_PRFM  '!K23</f>
        <v>4246.1220000000003</v>
      </c>
      <c r="M23" s="605">
        <f t="shared" si="4"/>
        <v>19.640712000000001</v>
      </c>
      <c r="N23" s="605">
        <f t="shared" si="5"/>
        <v>13.060320000000001</v>
      </c>
      <c r="O23" s="605">
        <f t="shared" si="0"/>
        <v>32.701031999999998</v>
      </c>
      <c r="P23" s="982">
        <f>J23+'T5A_PLAN_vs_PRFM  '!J23+'T5_PLAN_vs_PRFM '!J23</f>
        <v>221625</v>
      </c>
      <c r="Q23" s="980">
        <f>'enrolment vs availed_PY '!J22</f>
        <v>1610</v>
      </c>
      <c r="R23" s="980">
        <f t="shared" si="6"/>
        <v>0</v>
      </c>
    </row>
    <row r="24" spans="1:18" x14ac:dyDescent="0.2">
      <c r="A24" s="928">
        <v>13</v>
      </c>
      <c r="B24" s="315" t="s">
        <v>653</v>
      </c>
      <c r="C24" s="957">
        <v>38</v>
      </c>
      <c r="D24" s="957">
        <v>1750</v>
      </c>
      <c r="E24" s="957">
        <v>312</v>
      </c>
      <c r="F24" s="970">
        <f t="shared" si="1"/>
        <v>546000</v>
      </c>
      <c r="G24" s="957">
        <f>'AT3A_cvrg(Insti)_PY '!J24</f>
        <v>38</v>
      </c>
      <c r="H24" s="971">
        <f>'enrolment vs availed_PY '!O23</f>
        <v>546000</v>
      </c>
      <c r="I24" s="965">
        <v>312</v>
      </c>
      <c r="J24" s="965">
        <f t="shared" si="2"/>
        <v>1750</v>
      </c>
      <c r="K24" s="540">
        <f t="shared" si="3"/>
        <v>81.900000000000006</v>
      </c>
      <c r="L24" s="539">
        <f>K24+'T5A_PLAN_vs_PRFM  '!K24</f>
        <v>8110.4639999999999</v>
      </c>
      <c r="M24" s="605">
        <f t="shared" si="4"/>
        <v>21.348600000000001</v>
      </c>
      <c r="N24" s="605">
        <f t="shared" si="5"/>
        <v>14.196</v>
      </c>
      <c r="O24" s="605">
        <f t="shared" si="0"/>
        <v>35.544600000000003</v>
      </c>
      <c r="P24" s="982">
        <f>J24+'T5A_PLAN_vs_PRFM  '!J24+'T5_PLAN_vs_PRFM '!J24</f>
        <v>631107</v>
      </c>
      <c r="Q24" s="980">
        <f>'enrolment vs availed_PY '!J23</f>
        <v>1750</v>
      </c>
      <c r="R24" s="980">
        <f t="shared" si="6"/>
        <v>0</v>
      </c>
    </row>
    <row r="25" spans="1:18" x14ac:dyDescent="0.2">
      <c r="A25" s="928">
        <v>14</v>
      </c>
      <c r="B25" s="315" t="s">
        <v>654</v>
      </c>
      <c r="C25" s="957">
        <v>0</v>
      </c>
      <c r="D25" s="957">
        <v>0</v>
      </c>
      <c r="E25" s="957">
        <v>312</v>
      </c>
      <c r="F25" s="970">
        <f t="shared" si="1"/>
        <v>0</v>
      </c>
      <c r="G25" s="957">
        <f>'AT3A_cvrg(Insti)_PY '!J25</f>
        <v>0</v>
      </c>
      <c r="H25" s="971">
        <f>'enrolment vs availed_PY '!O24</f>
        <v>0</v>
      </c>
      <c r="I25" s="965">
        <v>312</v>
      </c>
      <c r="J25" s="965">
        <f t="shared" si="2"/>
        <v>0</v>
      </c>
      <c r="K25" s="540">
        <f t="shared" si="3"/>
        <v>0</v>
      </c>
      <c r="L25" s="539">
        <f>K25+'T5A_PLAN_vs_PRFM  '!K25</f>
        <v>17580.268499999998</v>
      </c>
      <c r="M25" s="605">
        <f t="shared" si="4"/>
        <v>0</v>
      </c>
      <c r="N25" s="605">
        <f t="shared" si="5"/>
        <v>0</v>
      </c>
      <c r="O25" s="605">
        <f t="shared" si="0"/>
        <v>0</v>
      </c>
      <c r="P25" s="982">
        <f>J25+'T5A_PLAN_vs_PRFM  '!J25+'T5_PLAN_vs_PRFM '!J25</f>
        <v>1175468</v>
      </c>
      <c r="Q25" s="980">
        <f>'enrolment vs availed_PY '!J24</f>
        <v>0</v>
      </c>
      <c r="R25" s="980">
        <f t="shared" si="6"/>
        <v>0</v>
      </c>
    </row>
    <row r="26" spans="1:18" x14ac:dyDescent="0.2">
      <c r="A26" s="928">
        <v>15</v>
      </c>
      <c r="B26" s="315" t="s">
        <v>655</v>
      </c>
      <c r="C26" s="957">
        <v>30</v>
      </c>
      <c r="D26" s="957">
        <v>1150</v>
      </c>
      <c r="E26" s="957">
        <v>312</v>
      </c>
      <c r="F26" s="970">
        <f t="shared" si="1"/>
        <v>358800</v>
      </c>
      <c r="G26" s="957">
        <f>'AT3A_cvrg(Insti)_PY '!J26</f>
        <v>30</v>
      </c>
      <c r="H26" s="971">
        <f>'enrolment vs availed_PY '!O25</f>
        <v>358800</v>
      </c>
      <c r="I26" s="965">
        <v>312</v>
      </c>
      <c r="J26" s="965">
        <f t="shared" si="2"/>
        <v>1150</v>
      </c>
      <c r="K26" s="540">
        <f t="shared" si="3"/>
        <v>53.82</v>
      </c>
      <c r="L26" s="539">
        <f>K26+'T5A_PLAN_vs_PRFM  '!K26</f>
        <v>7628.7434999999996</v>
      </c>
      <c r="M26" s="605">
        <f t="shared" si="4"/>
        <v>14.02908</v>
      </c>
      <c r="N26" s="605">
        <f t="shared" si="5"/>
        <v>9.3287999999999993</v>
      </c>
      <c r="O26" s="605">
        <f t="shared" si="0"/>
        <v>23.357880000000002</v>
      </c>
      <c r="P26" s="982">
        <f>J26+'T5A_PLAN_vs_PRFM  '!J26+'T5_PLAN_vs_PRFM '!J26</f>
        <v>626973</v>
      </c>
      <c r="Q26" s="980">
        <f>'enrolment vs availed_PY '!J25</f>
        <v>1150</v>
      </c>
      <c r="R26" s="980">
        <f t="shared" si="6"/>
        <v>0</v>
      </c>
    </row>
    <row r="27" spans="1:18" x14ac:dyDescent="0.2">
      <c r="A27" s="928">
        <v>16</v>
      </c>
      <c r="B27" s="315" t="s">
        <v>656</v>
      </c>
      <c r="C27" s="957">
        <v>35</v>
      </c>
      <c r="D27" s="957">
        <v>1366</v>
      </c>
      <c r="E27" s="957">
        <v>312</v>
      </c>
      <c r="F27" s="970">
        <f t="shared" si="1"/>
        <v>426192</v>
      </c>
      <c r="G27" s="957">
        <f>'AT3A_cvrg(Insti)_PY '!J27</f>
        <v>34</v>
      </c>
      <c r="H27" s="971">
        <f>'enrolment vs availed_PY '!O26</f>
        <v>402480</v>
      </c>
      <c r="I27" s="965">
        <v>312</v>
      </c>
      <c r="J27" s="965">
        <f t="shared" si="2"/>
        <v>1290</v>
      </c>
      <c r="K27" s="540">
        <f t="shared" si="3"/>
        <v>63.928800000000003</v>
      </c>
      <c r="L27" s="539">
        <f>K27+'T5A_PLAN_vs_PRFM  '!K27</f>
        <v>7917.5087999999996</v>
      </c>
      <c r="M27" s="605">
        <f t="shared" si="4"/>
        <v>16.6641072</v>
      </c>
      <c r="N27" s="605">
        <f t="shared" si="5"/>
        <v>11.080992</v>
      </c>
      <c r="O27" s="605">
        <f t="shared" si="0"/>
        <v>27.745099199999999</v>
      </c>
      <c r="P27" s="982">
        <f>J27+'T5A_PLAN_vs_PRFM  '!J27+'T5_PLAN_vs_PRFM '!J27</f>
        <v>615824</v>
      </c>
      <c r="Q27" s="980">
        <f>'enrolment vs availed_PY '!J26</f>
        <v>1290</v>
      </c>
      <c r="R27" s="980">
        <f t="shared" si="6"/>
        <v>0</v>
      </c>
    </row>
    <row r="28" spans="1:18" x14ac:dyDescent="0.2">
      <c r="A28" s="928">
        <v>17</v>
      </c>
      <c r="B28" s="315" t="s">
        <v>657</v>
      </c>
      <c r="C28" s="957">
        <v>85</v>
      </c>
      <c r="D28" s="957">
        <v>2852</v>
      </c>
      <c r="E28" s="957">
        <v>312</v>
      </c>
      <c r="F28" s="970">
        <f t="shared" si="1"/>
        <v>889824</v>
      </c>
      <c r="G28" s="957">
        <f>'AT3A_cvrg(Insti)_PY '!J28</f>
        <v>85</v>
      </c>
      <c r="H28" s="971">
        <f>'enrolment vs availed_PY '!O27</f>
        <v>963768</v>
      </c>
      <c r="I28" s="965">
        <v>312</v>
      </c>
      <c r="J28" s="965">
        <f t="shared" si="2"/>
        <v>3089</v>
      </c>
      <c r="K28" s="540">
        <f t="shared" si="3"/>
        <v>133.4736</v>
      </c>
      <c r="L28" s="539">
        <f>K28+'T5A_PLAN_vs_PRFM  '!K28</f>
        <v>8030.1096000000007</v>
      </c>
      <c r="M28" s="605">
        <f t="shared" si="4"/>
        <v>34.7921184</v>
      </c>
      <c r="N28" s="605">
        <f t="shared" si="5"/>
        <v>23.135424</v>
      </c>
      <c r="O28" s="605">
        <f t="shared" si="0"/>
        <v>57.9275424</v>
      </c>
      <c r="P28" s="982">
        <f>J28+'T5A_PLAN_vs_PRFM  '!J28+'T5_PLAN_vs_PRFM '!J28</f>
        <v>575114</v>
      </c>
      <c r="Q28" s="980">
        <f>'enrolment vs availed_PY '!J27</f>
        <v>3089</v>
      </c>
      <c r="R28" s="980">
        <f t="shared" si="6"/>
        <v>0</v>
      </c>
    </row>
    <row r="29" spans="1:18" x14ac:dyDescent="0.2">
      <c r="A29" s="928">
        <v>18</v>
      </c>
      <c r="B29" s="315" t="s">
        <v>658</v>
      </c>
      <c r="C29" s="957">
        <v>40</v>
      </c>
      <c r="D29" s="957">
        <v>2000</v>
      </c>
      <c r="E29" s="957">
        <v>312</v>
      </c>
      <c r="F29" s="970">
        <f t="shared" si="1"/>
        <v>624000</v>
      </c>
      <c r="G29" s="957">
        <f>'AT3A_cvrg(Insti)_PY '!J29</f>
        <v>40</v>
      </c>
      <c r="H29" s="971">
        <f>'enrolment vs availed_PY '!O28</f>
        <v>624000</v>
      </c>
      <c r="I29" s="965">
        <v>312</v>
      </c>
      <c r="J29" s="965">
        <f t="shared" si="2"/>
        <v>2000</v>
      </c>
      <c r="K29" s="540">
        <f t="shared" si="3"/>
        <v>93.6</v>
      </c>
      <c r="L29" s="539">
        <f>K29+'T5A_PLAN_vs_PRFM  '!K29</f>
        <v>10168.6695</v>
      </c>
      <c r="M29" s="605">
        <f t="shared" si="4"/>
        <v>24.398399999999999</v>
      </c>
      <c r="N29" s="605">
        <f t="shared" si="5"/>
        <v>16.224</v>
      </c>
      <c r="O29" s="605">
        <f t="shared" si="0"/>
        <v>40.622399999999999</v>
      </c>
      <c r="P29" s="982">
        <f>J29+'T5A_PLAN_vs_PRFM  '!J29+'T5_PLAN_vs_PRFM '!J29</f>
        <v>883835</v>
      </c>
      <c r="Q29" s="980">
        <f>'enrolment vs availed_PY '!J28</f>
        <v>2000</v>
      </c>
      <c r="R29" s="980">
        <f t="shared" si="6"/>
        <v>0</v>
      </c>
    </row>
    <row r="30" spans="1:18" x14ac:dyDescent="0.2">
      <c r="A30" s="928">
        <v>19</v>
      </c>
      <c r="B30" s="315" t="s">
        <v>659</v>
      </c>
      <c r="C30" s="957">
        <v>22</v>
      </c>
      <c r="D30" s="957">
        <v>1150</v>
      </c>
      <c r="E30" s="957">
        <v>312</v>
      </c>
      <c r="F30" s="970">
        <f t="shared" si="1"/>
        <v>358800</v>
      </c>
      <c r="G30" s="957">
        <f>'AT3A_cvrg(Insti)_PY '!J30</f>
        <v>22</v>
      </c>
      <c r="H30" s="971">
        <f>'enrolment vs availed_PY '!O29</f>
        <v>390000</v>
      </c>
      <c r="I30" s="965">
        <v>312</v>
      </c>
      <c r="J30" s="965">
        <f t="shared" si="2"/>
        <v>1250</v>
      </c>
      <c r="K30" s="540">
        <f t="shared" si="3"/>
        <v>53.82</v>
      </c>
      <c r="L30" s="539">
        <f>K30+'T5A_PLAN_vs_PRFM  '!K30</f>
        <v>13839.744000000001</v>
      </c>
      <c r="M30" s="605">
        <f t="shared" si="4"/>
        <v>14.02908</v>
      </c>
      <c r="N30" s="605">
        <f t="shared" si="5"/>
        <v>9.3287999999999993</v>
      </c>
      <c r="O30" s="605">
        <f t="shared" si="0"/>
        <v>23.357880000000002</v>
      </c>
      <c r="P30" s="982">
        <f>J30+'T5A_PLAN_vs_PRFM  '!J30+'T5_PLAN_vs_PRFM '!J30</f>
        <v>1021582</v>
      </c>
      <c r="Q30" s="980">
        <f>'enrolment vs availed_PY '!J29</f>
        <v>1250</v>
      </c>
      <c r="R30" s="980">
        <f t="shared" si="6"/>
        <v>0</v>
      </c>
    </row>
    <row r="31" spans="1:18" x14ac:dyDescent="0.2">
      <c r="A31" s="928">
        <v>20</v>
      </c>
      <c r="B31" s="315" t="s">
        <v>660</v>
      </c>
      <c r="C31" s="957">
        <v>89</v>
      </c>
      <c r="D31" s="957">
        <v>3908</v>
      </c>
      <c r="E31" s="957">
        <v>312</v>
      </c>
      <c r="F31" s="970">
        <f t="shared" si="1"/>
        <v>1219296</v>
      </c>
      <c r="G31" s="957">
        <f>'AT3A_cvrg(Insti)_PY '!J31</f>
        <v>89</v>
      </c>
      <c r="H31" s="971">
        <f>'enrolment vs availed_PY '!O30</f>
        <v>1243320</v>
      </c>
      <c r="I31" s="965">
        <v>312</v>
      </c>
      <c r="J31" s="965">
        <f t="shared" si="2"/>
        <v>3985</v>
      </c>
      <c r="K31" s="540">
        <f t="shared" si="3"/>
        <v>182.89439999999999</v>
      </c>
      <c r="L31" s="539">
        <f>K31+'T5A_PLAN_vs_PRFM  '!K31</f>
        <v>5357.4804000000004</v>
      </c>
      <c r="M31" s="605">
        <f t="shared" si="4"/>
        <v>47.674473600000006</v>
      </c>
      <c r="N31" s="605">
        <f t="shared" si="5"/>
        <v>31.701696000000002</v>
      </c>
      <c r="O31" s="605">
        <f t="shared" si="0"/>
        <v>79.376169600000011</v>
      </c>
      <c r="P31" s="982">
        <f>J31+'T5A_PLAN_vs_PRFM  '!J31+'T5_PLAN_vs_PRFM '!J31</f>
        <v>450888</v>
      </c>
      <c r="Q31" s="980">
        <f>'enrolment vs availed_PY '!J30</f>
        <v>3985</v>
      </c>
      <c r="R31" s="980">
        <f t="shared" si="6"/>
        <v>0</v>
      </c>
    </row>
    <row r="32" spans="1:18" x14ac:dyDescent="0.2">
      <c r="A32" s="928">
        <v>21</v>
      </c>
      <c r="B32" s="315" t="s">
        <v>661</v>
      </c>
      <c r="C32" s="957">
        <v>8</v>
      </c>
      <c r="D32" s="957">
        <v>380</v>
      </c>
      <c r="E32" s="957">
        <v>312</v>
      </c>
      <c r="F32" s="970">
        <f t="shared" si="1"/>
        <v>118560</v>
      </c>
      <c r="G32" s="957">
        <f>'AT3A_cvrg(Insti)_PY '!J32</f>
        <v>8</v>
      </c>
      <c r="H32" s="971">
        <f>'enrolment vs availed_PY '!O31</f>
        <v>128232</v>
      </c>
      <c r="I32" s="965">
        <v>312</v>
      </c>
      <c r="J32" s="965">
        <f t="shared" si="2"/>
        <v>411</v>
      </c>
      <c r="K32" s="540">
        <f t="shared" si="3"/>
        <v>17.783999999999999</v>
      </c>
      <c r="L32" s="539">
        <f>K32+'T5A_PLAN_vs_PRFM  '!K32</f>
        <v>1548.1005</v>
      </c>
      <c r="M32" s="605">
        <f t="shared" si="4"/>
        <v>4.6356960000000003</v>
      </c>
      <c r="N32" s="605">
        <f t="shared" si="5"/>
        <v>3.08256</v>
      </c>
      <c r="O32" s="605">
        <f t="shared" si="0"/>
        <v>7.7182560000000002</v>
      </c>
      <c r="P32" s="982">
        <f>J32+'T5A_PLAN_vs_PRFM  '!J32+'T5_PLAN_vs_PRFM '!J32</f>
        <v>109812</v>
      </c>
      <c r="Q32" s="980">
        <f>'enrolment vs availed_PY '!J31</f>
        <v>411</v>
      </c>
      <c r="R32" s="980">
        <f t="shared" si="6"/>
        <v>0</v>
      </c>
    </row>
    <row r="33" spans="1:18" x14ac:dyDescent="0.2">
      <c r="A33" s="928">
        <v>22</v>
      </c>
      <c r="B33" s="315" t="s">
        <v>662</v>
      </c>
      <c r="C33" s="957">
        <v>24</v>
      </c>
      <c r="D33" s="957">
        <v>1000</v>
      </c>
      <c r="E33" s="957">
        <v>312</v>
      </c>
      <c r="F33" s="970">
        <f t="shared" si="1"/>
        <v>312000</v>
      </c>
      <c r="G33" s="957">
        <f>'AT3A_cvrg(Insti)_PY '!J33</f>
        <v>23</v>
      </c>
      <c r="H33" s="971">
        <f>'enrolment vs availed_PY '!O32</f>
        <v>294216</v>
      </c>
      <c r="I33" s="965">
        <v>312</v>
      </c>
      <c r="J33" s="965">
        <f t="shared" si="2"/>
        <v>943</v>
      </c>
      <c r="K33" s="540">
        <f t="shared" si="3"/>
        <v>46.8</v>
      </c>
      <c r="L33" s="539">
        <f>K33+'T5A_PLAN_vs_PRFM  '!K33</f>
        <v>3126.2355000000002</v>
      </c>
      <c r="M33" s="605">
        <f t="shared" si="4"/>
        <v>12.199199999999999</v>
      </c>
      <c r="N33" s="605">
        <f t="shared" si="5"/>
        <v>8.1120000000000001</v>
      </c>
      <c r="O33" s="605">
        <f t="shared" si="0"/>
        <v>20.311199999999999</v>
      </c>
      <c r="P33" s="982">
        <f>J33+'T5A_PLAN_vs_PRFM  '!J33+'T5_PLAN_vs_PRFM '!J33</f>
        <v>262542</v>
      </c>
      <c r="Q33" s="980">
        <f>'enrolment vs availed_PY '!J32</f>
        <v>943</v>
      </c>
      <c r="R33" s="980">
        <f t="shared" si="6"/>
        <v>0</v>
      </c>
    </row>
    <row r="34" spans="1:18" x14ac:dyDescent="0.2">
      <c r="A34" s="928">
        <v>23</v>
      </c>
      <c r="B34" s="315" t="s">
        <v>663</v>
      </c>
      <c r="C34" s="959">
        <v>7</v>
      </c>
      <c r="D34" s="957">
        <v>621</v>
      </c>
      <c r="E34" s="957">
        <v>312</v>
      </c>
      <c r="F34" s="970">
        <f t="shared" si="1"/>
        <v>193752</v>
      </c>
      <c r="G34" s="957">
        <f>'AT3A_cvrg(Insti)_PY '!J34</f>
        <v>7</v>
      </c>
      <c r="H34" s="971">
        <f>'enrolment vs availed_PY '!O33</f>
        <v>94224</v>
      </c>
      <c r="I34" s="965">
        <v>312</v>
      </c>
      <c r="J34" s="965">
        <f t="shared" si="2"/>
        <v>302</v>
      </c>
      <c r="K34" s="540">
        <f t="shared" si="3"/>
        <v>29.062799999999999</v>
      </c>
      <c r="L34" s="539">
        <f>K34+'T5A_PLAN_vs_PRFM  '!K34</f>
        <v>3862.8407999999999</v>
      </c>
      <c r="M34" s="605">
        <f t="shared" si="4"/>
        <v>7.5757032000000004</v>
      </c>
      <c r="N34" s="605">
        <f t="shared" si="5"/>
        <v>5.0375519999999998</v>
      </c>
      <c r="O34" s="605">
        <f t="shared" si="0"/>
        <v>12.613255200000001</v>
      </c>
      <c r="P34" s="982">
        <f>J34+'T5A_PLAN_vs_PRFM  '!J34+'T5_PLAN_vs_PRFM '!J34</f>
        <v>232693</v>
      </c>
      <c r="Q34" s="980">
        <f>'enrolment vs availed_PY '!J33</f>
        <v>302</v>
      </c>
      <c r="R34" s="980">
        <f t="shared" si="6"/>
        <v>0</v>
      </c>
    </row>
    <row r="35" spans="1:18" x14ac:dyDescent="0.2">
      <c r="A35" s="318">
        <v>24</v>
      </c>
      <c r="B35" s="315" t="s">
        <v>664</v>
      </c>
      <c r="C35" s="959">
        <v>0</v>
      </c>
      <c r="D35" s="959">
        <v>0</v>
      </c>
      <c r="E35" s="957">
        <v>312</v>
      </c>
      <c r="F35" s="970">
        <f t="shared" si="1"/>
        <v>0</v>
      </c>
      <c r="G35" s="957">
        <v>0</v>
      </c>
      <c r="H35" s="971">
        <f>'enrolment vs availed_PY '!O34</f>
        <v>0</v>
      </c>
      <c r="I35" s="965">
        <v>312</v>
      </c>
      <c r="J35" s="965">
        <f t="shared" si="2"/>
        <v>0</v>
      </c>
      <c r="K35" s="540">
        <f t="shared" si="3"/>
        <v>0</v>
      </c>
      <c r="L35" s="539">
        <f>K35+'T5A_PLAN_vs_PRFM  '!K35</f>
        <v>337.78949999999998</v>
      </c>
      <c r="M35" s="605">
        <f t="shared" si="4"/>
        <v>0</v>
      </c>
      <c r="N35" s="605">
        <f t="shared" si="5"/>
        <v>0</v>
      </c>
      <c r="O35" s="605">
        <f t="shared" si="0"/>
        <v>0</v>
      </c>
      <c r="P35" s="982">
        <f>J35+'T5A_PLAN_vs_PRFM  '!J35+'T5_PLAN_vs_PRFM '!J35</f>
        <v>21152</v>
      </c>
      <c r="Q35" s="980">
        <f>'enrolment vs availed_PY '!J34</f>
        <v>0</v>
      </c>
      <c r="R35" s="980">
        <f t="shared" si="6"/>
        <v>0</v>
      </c>
    </row>
    <row r="36" spans="1:18" x14ac:dyDescent="0.2">
      <c r="A36" s="1211" t="s">
        <v>16</v>
      </c>
      <c r="B36" s="1212"/>
      <c r="C36" s="959">
        <f>SUM(C12:C35)</f>
        <v>719</v>
      </c>
      <c r="D36" s="959">
        <f>SUM(D12:D35)</f>
        <v>30717</v>
      </c>
      <c r="E36" s="959">
        <v>312</v>
      </c>
      <c r="F36" s="959">
        <f>SUM(F12:F35)</f>
        <v>9583704</v>
      </c>
      <c r="G36" s="959">
        <f>SUM(G12:G35)</f>
        <v>608</v>
      </c>
      <c r="H36" s="959">
        <f>SUM(H12:H35)</f>
        <v>8164104</v>
      </c>
      <c r="I36" s="968">
        <v>312</v>
      </c>
      <c r="J36" s="972">
        <f>SUM(J12:J35)</f>
        <v>26167</v>
      </c>
      <c r="K36" s="540">
        <f>SUM(K12:K35)</f>
        <v>1437.5555999999997</v>
      </c>
      <c r="L36" s="539">
        <f>K36+'T5A_PLAN_vs_PRFM  '!K36</f>
        <v>144173.19809999998</v>
      </c>
      <c r="M36" s="605">
        <f t="shared" si="4"/>
        <v>374.72282640000003</v>
      </c>
      <c r="N36" s="605">
        <f t="shared" si="5"/>
        <v>249.17630400000002</v>
      </c>
      <c r="O36" s="605">
        <f t="shared" si="0"/>
        <v>623.8991304000001</v>
      </c>
      <c r="P36" s="982">
        <f>SUM(P12:P35)</f>
        <v>10942468</v>
      </c>
      <c r="Q36" s="605">
        <f>SUM(Q12:Q35)</f>
        <v>26167</v>
      </c>
    </row>
    <row r="37" spans="1:18" x14ac:dyDescent="0.2">
      <c r="A37" s="388"/>
      <c r="B37" s="388"/>
      <c r="C37" s="411"/>
      <c r="D37" s="411"/>
      <c r="E37" s="411"/>
      <c r="F37" s="411"/>
      <c r="G37" s="411"/>
      <c r="H37" s="411"/>
      <c r="I37" s="411"/>
      <c r="J37" s="411"/>
    </row>
    <row r="38" spans="1:18" x14ac:dyDescent="0.2">
      <c r="A38" s="1247" t="s">
        <v>842</v>
      </c>
      <c r="B38" s="1247"/>
      <c r="C38" s="1247"/>
      <c r="D38" s="1247"/>
      <c r="E38" s="1247"/>
      <c r="F38" s="1247"/>
      <c r="G38" s="1247"/>
      <c r="H38" s="1247"/>
      <c r="I38" s="411"/>
      <c r="J38" s="411"/>
    </row>
    <row r="39" spans="1:18" x14ac:dyDescent="0.2">
      <c r="A39" s="388"/>
      <c r="B39" s="411"/>
      <c r="C39" s="411"/>
      <c r="D39" s="397"/>
      <c r="E39" s="397"/>
      <c r="F39" s="397"/>
      <c r="G39" s="397"/>
      <c r="H39" s="397"/>
      <c r="I39" s="397"/>
      <c r="J39" s="397"/>
    </row>
    <row r="40" spans="1:18" ht="15.75" customHeight="1" x14ac:dyDescent="0.2">
      <c r="A40" s="9" t="s">
        <v>1191</v>
      </c>
      <c r="B40" s="322"/>
      <c r="C40" s="322"/>
      <c r="D40" s="1203" t="s">
        <v>804</v>
      </c>
      <c r="E40" s="1203"/>
      <c r="F40" s="1203"/>
      <c r="G40" s="1203"/>
      <c r="H40" s="1203" t="s">
        <v>803</v>
      </c>
      <c r="I40" s="1203"/>
      <c r="J40" s="1203"/>
    </row>
    <row r="41" spans="1:18" ht="12.75" customHeight="1" x14ac:dyDescent="0.2">
      <c r="A41" s="342"/>
      <c r="B41" s="342"/>
      <c r="C41" s="342"/>
      <c r="D41" s="1213" t="s">
        <v>802</v>
      </c>
      <c r="E41" s="1213"/>
      <c r="F41" s="1213"/>
      <c r="G41" s="1213"/>
      <c r="H41" s="1214" t="s">
        <v>802</v>
      </c>
      <c r="I41" s="1214"/>
      <c r="J41" s="1214"/>
    </row>
    <row r="42" spans="1:18" ht="12.75" customHeight="1" x14ac:dyDescent="0.2">
      <c r="A42" s="342"/>
      <c r="B42" s="342"/>
      <c r="C42" s="342"/>
      <c r="D42" s="1213" t="s">
        <v>805</v>
      </c>
      <c r="E42" s="1213"/>
      <c r="F42" s="1213"/>
      <c r="G42" s="1213"/>
      <c r="H42" s="397"/>
      <c r="I42" s="397"/>
      <c r="J42" s="397"/>
    </row>
    <row r="43" spans="1:18" x14ac:dyDescent="0.2">
      <c r="A43" s="322"/>
      <c r="B43" s="322"/>
      <c r="C43" s="322"/>
      <c r="E43" s="322"/>
      <c r="H43" s="1203"/>
      <c r="I43" s="1203"/>
      <c r="J43" s="1203"/>
    </row>
    <row r="47" spans="1:18" x14ac:dyDescent="0.2">
      <c r="A47" s="1246"/>
      <c r="B47" s="1246"/>
      <c r="C47" s="1246"/>
      <c r="D47" s="1246"/>
      <c r="E47" s="1246"/>
      <c r="F47" s="1246"/>
      <c r="G47" s="1246"/>
      <c r="H47" s="1246"/>
      <c r="I47" s="1246"/>
      <c r="J47" s="1246"/>
    </row>
    <row r="49" spans="1:10" x14ac:dyDescent="0.2">
      <c r="A49" s="1246"/>
      <c r="B49" s="1246"/>
      <c r="C49" s="1246"/>
      <c r="D49" s="1246"/>
      <c r="E49" s="1246"/>
      <c r="F49" s="1246"/>
      <c r="G49" s="1246"/>
      <c r="H49" s="1246"/>
      <c r="I49" s="1246"/>
      <c r="J49" s="1246"/>
    </row>
  </sheetData>
  <mergeCells count="19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H43:J43"/>
    <mergeCell ref="A47:J47"/>
    <mergeCell ref="A49:J49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P49"/>
  <sheetViews>
    <sheetView view="pageBreakPreview" topLeftCell="A16" zoomScale="90" zoomScaleSheetLayoutView="90" workbookViewId="0">
      <selection activeCell="I18" sqref="I18"/>
    </sheetView>
  </sheetViews>
  <sheetFormatPr defaultColWidth="9.140625" defaultRowHeight="12.75" x14ac:dyDescent="0.2"/>
  <cols>
    <col min="1" max="1" width="7.42578125" style="606" customWidth="1"/>
    <col min="2" max="2" width="17.140625" style="606" customWidth="1"/>
    <col min="3" max="3" width="11" style="606" customWidth="1"/>
    <col min="4" max="4" width="10" style="606" customWidth="1"/>
    <col min="5" max="5" width="13.140625" style="606" customWidth="1"/>
    <col min="6" max="6" width="14.28515625" style="606" customWidth="1"/>
    <col min="7" max="7" width="13.28515625" style="606" customWidth="1"/>
    <col min="8" max="8" width="14.7109375" style="606" customWidth="1"/>
    <col min="9" max="9" width="16.7109375" style="606" customWidth="1"/>
    <col min="10" max="10" width="19.28515625" style="606" customWidth="1"/>
    <col min="11" max="16384" width="9.140625" style="606"/>
  </cols>
  <sheetData>
    <row r="1" spans="1:16" customFormat="1" x14ac:dyDescent="0.2">
      <c r="E1" s="1085"/>
      <c r="F1" s="1085"/>
      <c r="G1" s="1085"/>
      <c r="H1" s="1085"/>
      <c r="I1" s="1085"/>
      <c r="J1" s="609" t="s">
        <v>326</v>
      </c>
    </row>
    <row r="2" spans="1:16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6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6" customFormat="1" ht="14.25" customHeight="1" x14ac:dyDescent="0.2"/>
    <row r="5" spans="1:16" ht="31.5" customHeight="1" x14ac:dyDescent="0.25">
      <c r="A5" s="1235" t="s">
        <v>1088</v>
      </c>
      <c r="B5" s="1235"/>
      <c r="C5" s="1235"/>
      <c r="D5" s="1235"/>
      <c r="E5" s="1235"/>
      <c r="F5" s="1235"/>
      <c r="G5" s="1235"/>
      <c r="H5" s="1235"/>
      <c r="I5" s="1235"/>
      <c r="J5" s="1235"/>
    </row>
    <row r="6" spans="1:16" ht="13.5" customHeight="1" x14ac:dyDescent="0.2">
      <c r="A6" s="595"/>
      <c r="B6" s="595"/>
      <c r="C6" s="595"/>
      <c r="D6" s="595"/>
      <c r="E6" s="595"/>
      <c r="F6" s="595"/>
      <c r="G6" s="595"/>
      <c r="H6" s="595"/>
      <c r="I6" s="595"/>
      <c r="J6" s="595"/>
    </row>
    <row r="7" spans="1:16" ht="0.75" customHeight="1" x14ac:dyDescent="0.2"/>
    <row r="8" spans="1:16" x14ac:dyDescent="0.2">
      <c r="A8" s="26" t="s">
        <v>687</v>
      </c>
      <c r="B8" s="26"/>
      <c r="C8" s="9"/>
      <c r="D8" s="9"/>
      <c r="H8" s="1240" t="s">
        <v>1194</v>
      </c>
      <c r="I8" s="1240"/>
      <c r="J8" s="1240"/>
    </row>
    <row r="9" spans="1:16" x14ac:dyDescent="0.2">
      <c r="A9" s="1109" t="s">
        <v>2</v>
      </c>
      <c r="B9" s="1109" t="s">
        <v>3</v>
      </c>
      <c r="C9" s="1077" t="s">
        <v>1082</v>
      </c>
      <c r="D9" s="1078"/>
      <c r="E9" s="1078"/>
      <c r="F9" s="1079"/>
      <c r="G9" s="1077" t="s">
        <v>95</v>
      </c>
      <c r="H9" s="1078"/>
      <c r="I9" s="1078"/>
      <c r="J9" s="1079"/>
      <c r="O9" s="15"/>
      <c r="P9" s="15"/>
    </row>
    <row r="10" spans="1:16" ht="53.25" customHeight="1" x14ac:dyDescent="0.2">
      <c r="A10" s="1109"/>
      <c r="B10" s="1109"/>
      <c r="C10" s="596" t="s">
        <v>163</v>
      </c>
      <c r="D10" s="596" t="s">
        <v>14</v>
      </c>
      <c r="E10" s="598" t="s">
        <v>327</v>
      </c>
      <c r="F10" s="598" t="s">
        <v>179</v>
      </c>
      <c r="G10" s="596" t="s">
        <v>163</v>
      </c>
      <c r="H10" s="611" t="s">
        <v>15</v>
      </c>
      <c r="I10" s="610" t="s">
        <v>843</v>
      </c>
      <c r="J10" s="596" t="s">
        <v>1084</v>
      </c>
    </row>
    <row r="11" spans="1:16" x14ac:dyDescent="0.2">
      <c r="A11" s="596">
        <v>1</v>
      </c>
      <c r="B11" s="596">
        <v>2</v>
      </c>
      <c r="C11" s="596">
        <v>3</v>
      </c>
      <c r="D11" s="596">
        <v>4</v>
      </c>
      <c r="E11" s="596">
        <v>5</v>
      </c>
      <c r="F11" s="598">
        <v>6</v>
      </c>
      <c r="G11" s="596">
        <v>7</v>
      </c>
      <c r="H11" s="599">
        <v>8</v>
      </c>
      <c r="I11" s="596">
        <v>9</v>
      </c>
      <c r="J11" s="596">
        <v>10</v>
      </c>
    </row>
    <row r="12" spans="1:16" x14ac:dyDescent="0.2">
      <c r="A12" s="597">
        <v>1</v>
      </c>
      <c r="B12" s="348" t="s">
        <v>641</v>
      </c>
      <c r="C12" s="292"/>
      <c r="D12" s="292"/>
      <c r="E12" s="292"/>
      <c r="F12" s="159"/>
      <c r="G12" s="292"/>
      <c r="H12" s="158"/>
      <c r="I12" s="158"/>
      <c r="J12" s="158"/>
    </row>
    <row r="13" spans="1:16" x14ac:dyDescent="0.2">
      <c r="A13" s="597">
        <v>2</v>
      </c>
      <c r="B13" s="348" t="s">
        <v>642</v>
      </c>
      <c r="C13" s="292"/>
      <c r="D13" s="292"/>
      <c r="E13" s="292"/>
      <c r="F13" s="159"/>
      <c r="G13" s="292"/>
      <c r="H13" s="158"/>
      <c r="I13" s="158"/>
      <c r="J13" s="158"/>
    </row>
    <row r="14" spans="1:16" x14ac:dyDescent="0.2">
      <c r="A14" s="597">
        <v>3</v>
      </c>
      <c r="B14" s="348" t="s">
        <v>643</v>
      </c>
      <c r="C14" s="292"/>
      <c r="D14" s="292"/>
      <c r="E14" s="292"/>
      <c r="F14" s="159"/>
      <c r="G14" s="292"/>
      <c r="H14" s="158"/>
      <c r="I14" s="158"/>
      <c r="J14" s="158"/>
    </row>
    <row r="15" spans="1:16" x14ac:dyDescent="0.2">
      <c r="A15" s="597">
        <v>4</v>
      </c>
      <c r="B15" s="348" t="s">
        <v>644</v>
      </c>
      <c r="C15" s="292"/>
      <c r="D15" s="292"/>
      <c r="E15" s="292"/>
      <c r="F15" s="159"/>
      <c r="G15" s="292"/>
      <c r="H15" s="158"/>
      <c r="I15" s="158"/>
      <c r="J15" s="158"/>
    </row>
    <row r="16" spans="1:16" x14ac:dyDescent="0.2">
      <c r="A16" s="597">
        <v>5</v>
      </c>
      <c r="B16" s="348" t="s">
        <v>645</v>
      </c>
      <c r="C16" s="292"/>
      <c r="D16" s="292"/>
      <c r="E16" s="292"/>
      <c r="F16" s="159"/>
      <c r="G16" s="292"/>
      <c r="H16" s="158"/>
      <c r="I16" s="158"/>
      <c r="J16" s="158"/>
    </row>
    <row r="17" spans="1:10" x14ac:dyDescent="0.2">
      <c r="A17" s="597">
        <v>6</v>
      </c>
      <c r="B17" s="348" t="s">
        <v>646</v>
      </c>
      <c r="C17" s="292"/>
      <c r="D17" s="292"/>
      <c r="E17" s="292"/>
      <c r="F17" s="159"/>
      <c r="G17" s="292"/>
      <c r="H17" s="158"/>
      <c r="I17" s="158"/>
      <c r="J17" s="158"/>
    </row>
    <row r="18" spans="1:10" x14ac:dyDescent="0.2">
      <c r="A18" s="597">
        <v>7</v>
      </c>
      <c r="B18" s="348" t="s">
        <v>647</v>
      </c>
      <c r="C18" s="292"/>
      <c r="D18" s="292"/>
      <c r="E18" s="292"/>
      <c r="F18" s="159"/>
      <c r="G18" s="292"/>
      <c r="H18" s="158"/>
      <c r="I18" s="158"/>
      <c r="J18" s="158"/>
    </row>
    <row r="19" spans="1:10" x14ac:dyDescent="0.2">
      <c r="A19" s="597">
        <v>8</v>
      </c>
      <c r="B19" s="348" t="s">
        <v>648</v>
      </c>
      <c r="C19" s="292"/>
      <c r="D19" s="292"/>
      <c r="E19" s="1249" t="s">
        <v>666</v>
      </c>
      <c r="F19" s="1250"/>
      <c r="G19" s="1250"/>
      <c r="H19" s="1251"/>
      <c r="I19" s="158"/>
      <c r="J19" s="158"/>
    </row>
    <row r="20" spans="1:10" x14ac:dyDescent="0.2">
      <c r="A20" s="597">
        <v>9</v>
      </c>
      <c r="B20" s="348" t="s">
        <v>649</v>
      </c>
      <c r="C20" s="292"/>
      <c r="D20" s="292"/>
      <c r="E20" s="1252"/>
      <c r="F20" s="1253"/>
      <c r="G20" s="1253"/>
      <c r="H20" s="1254"/>
      <c r="I20" s="158"/>
      <c r="J20" s="158"/>
    </row>
    <row r="21" spans="1:10" x14ac:dyDescent="0.2">
      <c r="A21" s="597">
        <v>10</v>
      </c>
      <c r="B21" s="348" t="s">
        <v>650</v>
      </c>
      <c r="C21" s="292"/>
      <c r="D21" s="292"/>
      <c r="E21" s="1252"/>
      <c r="F21" s="1253"/>
      <c r="G21" s="1253"/>
      <c r="H21" s="1254"/>
      <c r="I21" s="158"/>
      <c r="J21" s="158"/>
    </row>
    <row r="22" spans="1:10" x14ac:dyDescent="0.2">
      <c r="A22" s="597">
        <v>11</v>
      </c>
      <c r="B22" s="348" t="s">
        <v>651</v>
      </c>
      <c r="C22" s="292"/>
      <c r="D22" s="292"/>
      <c r="E22" s="1252"/>
      <c r="F22" s="1253"/>
      <c r="G22" s="1253"/>
      <c r="H22" s="1254"/>
      <c r="I22" s="158"/>
      <c r="J22" s="158"/>
    </row>
    <row r="23" spans="1:10" x14ac:dyDescent="0.2">
      <c r="A23" s="597">
        <v>12</v>
      </c>
      <c r="B23" s="348" t="s">
        <v>652</v>
      </c>
      <c r="C23" s="13"/>
      <c r="D23" s="13"/>
      <c r="E23" s="1252"/>
      <c r="F23" s="1253"/>
      <c r="G23" s="1253"/>
      <c r="H23" s="1254"/>
      <c r="I23" s="20"/>
      <c r="J23" s="20"/>
    </row>
    <row r="24" spans="1:10" x14ac:dyDescent="0.2">
      <c r="A24" s="597">
        <v>13</v>
      </c>
      <c r="B24" s="348" t="s">
        <v>653</v>
      </c>
      <c r="C24" s="13"/>
      <c r="D24" s="13"/>
      <c r="E24" s="1252"/>
      <c r="F24" s="1253"/>
      <c r="G24" s="1253"/>
      <c r="H24" s="1254"/>
      <c r="I24" s="20"/>
      <c r="J24" s="20"/>
    </row>
    <row r="25" spans="1:10" x14ac:dyDescent="0.2">
      <c r="A25" s="597">
        <v>14</v>
      </c>
      <c r="B25" s="348" t="s">
        <v>654</v>
      </c>
      <c r="C25" s="13"/>
      <c r="D25" s="13"/>
      <c r="E25" s="1252"/>
      <c r="F25" s="1253"/>
      <c r="G25" s="1253"/>
      <c r="H25" s="1254"/>
      <c r="I25" s="20"/>
      <c r="J25" s="20"/>
    </row>
    <row r="26" spans="1:10" x14ac:dyDescent="0.2">
      <c r="A26" s="597">
        <v>15</v>
      </c>
      <c r="B26" s="348" t="s">
        <v>655</v>
      </c>
      <c r="C26" s="13"/>
      <c r="D26" s="13"/>
      <c r="E26" s="1255"/>
      <c r="F26" s="1256"/>
      <c r="G26" s="1256"/>
      <c r="H26" s="1257"/>
      <c r="I26" s="20"/>
      <c r="J26" s="20"/>
    </row>
    <row r="27" spans="1:10" x14ac:dyDescent="0.2">
      <c r="A27" s="597">
        <v>16</v>
      </c>
      <c r="B27" s="348" t="s">
        <v>656</v>
      </c>
      <c r="C27" s="13"/>
      <c r="D27" s="13"/>
      <c r="E27" s="13"/>
      <c r="F27" s="19"/>
      <c r="G27" s="13"/>
      <c r="H27" s="20"/>
      <c r="I27" s="20"/>
      <c r="J27" s="20"/>
    </row>
    <row r="28" spans="1:10" x14ac:dyDescent="0.2">
      <c r="A28" s="597">
        <v>17</v>
      </c>
      <c r="B28" s="348" t="s">
        <v>657</v>
      </c>
      <c r="C28" s="13"/>
      <c r="D28" s="13"/>
      <c r="E28" s="13"/>
      <c r="F28" s="19"/>
      <c r="G28" s="13"/>
      <c r="H28" s="20"/>
      <c r="I28" s="20"/>
      <c r="J28" s="20"/>
    </row>
    <row r="29" spans="1:10" x14ac:dyDescent="0.2">
      <c r="A29" s="597">
        <v>18</v>
      </c>
      <c r="B29" s="348" t="s">
        <v>658</v>
      </c>
      <c r="C29" s="13"/>
      <c r="D29" s="13"/>
      <c r="E29" s="13"/>
      <c r="F29" s="19"/>
      <c r="G29" s="13"/>
      <c r="H29" s="20"/>
      <c r="I29" s="20"/>
      <c r="J29" s="20"/>
    </row>
    <row r="30" spans="1:10" x14ac:dyDescent="0.2">
      <c r="A30" s="597">
        <v>19</v>
      </c>
      <c r="B30" s="348" t="s">
        <v>659</v>
      </c>
      <c r="C30" s="13"/>
      <c r="D30" s="13"/>
      <c r="E30" s="13"/>
      <c r="F30" s="19"/>
      <c r="G30" s="13"/>
      <c r="H30" s="20"/>
      <c r="I30" s="20"/>
      <c r="J30" s="20"/>
    </row>
    <row r="31" spans="1:10" x14ac:dyDescent="0.2">
      <c r="A31" s="597">
        <v>20</v>
      </c>
      <c r="B31" s="348" t="s">
        <v>660</v>
      </c>
      <c r="C31" s="13"/>
      <c r="D31" s="13"/>
      <c r="E31" s="13"/>
      <c r="F31" s="19"/>
      <c r="G31" s="13"/>
      <c r="H31" s="20"/>
      <c r="I31" s="20"/>
      <c r="J31" s="20"/>
    </row>
    <row r="32" spans="1:10" x14ac:dyDescent="0.2">
      <c r="A32" s="597">
        <v>21</v>
      </c>
      <c r="B32" s="348" t="s">
        <v>661</v>
      </c>
      <c r="C32" s="13"/>
      <c r="D32" s="13"/>
      <c r="E32" s="13"/>
      <c r="F32" s="19"/>
      <c r="G32" s="13"/>
      <c r="H32" s="20"/>
      <c r="I32" s="20"/>
      <c r="J32" s="20"/>
    </row>
    <row r="33" spans="1:10" x14ac:dyDescent="0.2">
      <c r="A33" s="597">
        <v>22</v>
      </c>
      <c r="B33" s="348" t="s">
        <v>662</v>
      </c>
      <c r="C33" s="13"/>
      <c r="D33" s="13"/>
      <c r="E33" s="13"/>
      <c r="F33" s="19"/>
      <c r="G33" s="13"/>
      <c r="H33" s="20"/>
      <c r="I33" s="20"/>
      <c r="J33" s="20"/>
    </row>
    <row r="34" spans="1:10" x14ac:dyDescent="0.2">
      <c r="A34" s="597">
        <v>23</v>
      </c>
      <c r="B34" s="348" t="s">
        <v>663</v>
      </c>
      <c r="C34" s="13"/>
      <c r="D34" s="13"/>
      <c r="E34" s="13"/>
      <c r="F34" s="19"/>
      <c r="G34" s="13"/>
      <c r="H34" s="20"/>
      <c r="I34" s="20"/>
      <c r="J34" s="20"/>
    </row>
    <row r="35" spans="1:10" x14ac:dyDescent="0.2">
      <c r="A35" s="155">
        <v>24</v>
      </c>
      <c r="B35" s="348" t="s">
        <v>664</v>
      </c>
      <c r="C35" s="13"/>
      <c r="D35" s="13"/>
      <c r="E35" s="13"/>
      <c r="F35" s="19"/>
      <c r="G35" s="13"/>
      <c r="H35" s="20"/>
      <c r="I35" s="20"/>
      <c r="J35" s="20"/>
    </row>
    <row r="36" spans="1:10" x14ac:dyDescent="0.2">
      <c r="A36" s="1152" t="s">
        <v>16</v>
      </c>
      <c r="B36" s="1154"/>
      <c r="C36" s="13"/>
      <c r="D36" s="13"/>
      <c r="E36" s="13"/>
      <c r="F36" s="19"/>
      <c r="G36" s="13"/>
      <c r="H36" s="20"/>
      <c r="I36" s="20"/>
      <c r="J36" s="20"/>
    </row>
    <row r="37" spans="1:10" x14ac:dyDescent="0.2">
      <c r="A37" s="6"/>
      <c r="B37" s="22"/>
      <c r="C37" s="22"/>
      <c r="D37" s="15"/>
      <c r="E37" s="15"/>
      <c r="F37" s="15"/>
      <c r="G37" s="15"/>
      <c r="H37" s="15"/>
      <c r="I37" s="15"/>
      <c r="J37" s="15"/>
    </row>
    <row r="38" spans="1:10" x14ac:dyDescent="0.2">
      <c r="A38" s="1123" t="s">
        <v>842</v>
      </c>
      <c r="B38" s="1123"/>
      <c r="C38" s="1123"/>
      <c r="D38" s="1123"/>
      <c r="E38" s="1123"/>
      <c r="F38" s="1123"/>
      <c r="G38" s="1123"/>
      <c r="H38" s="1123"/>
      <c r="I38" s="15"/>
      <c r="J38" s="15"/>
    </row>
    <row r="39" spans="1:10" x14ac:dyDescent="0.2">
      <c r="A39" s="6"/>
      <c r="B39" s="22"/>
      <c r="C39" s="22"/>
      <c r="D39" s="15"/>
      <c r="E39" s="15"/>
      <c r="F39" s="15"/>
      <c r="G39" s="15"/>
      <c r="H39" s="15"/>
      <c r="I39" s="15"/>
      <c r="J39" s="15"/>
    </row>
    <row r="40" spans="1:10" ht="15.75" customHeight="1" x14ac:dyDescent="0.2">
      <c r="A40" s="9" t="s">
        <v>1191</v>
      </c>
      <c r="B40" s="9"/>
      <c r="C40" s="9"/>
      <c r="D40" s="1085" t="s">
        <v>804</v>
      </c>
      <c r="E40" s="1085"/>
      <c r="F40" s="1085"/>
      <c r="G40" s="1085"/>
      <c r="H40" s="1085" t="s">
        <v>803</v>
      </c>
      <c r="I40" s="1085"/>
      <c r="J40" s="1085"/>
    </row>
    <row r="41" spans="1:10" ht="12.75" customHeight="1" x14ac:dyDescent="0.2">
      <c r="A41" s="254"/>
      <c r="B41" s="254"/>
      <c r="C41" s="254"/>
      <c r="D41" s="1084" t="s">
        <v>802</v>
      </c>
      <c r="E41" s="1084"/>
      <c r="F41" s="1084"/>
      <c r="G41" s="1084"/>
      <c r="H41" s="1258" t="s">
        <v>802</v>
      </c>
      <c r="I41" s="1258"/>
      <c r="J41" s="1258"/>
    </row>
    <row r="42" spans="1:10" ht="12.75" customHeight="1" x14ac:dyDescent="0.2">
      <c r="A42" s="254"/>
      <c r="B42" s="254"/>
      <c r="C42" s="254"/>
      <c r="D42" s="1084" t="s">
        <v>805</v>
      </c>
      <c r="E42" s="1084"/>
      <c r="F42" s="1084"/>
      <c r="G42" s="1084"/>
      <c r="H42" s="15"/>
      <c r="I42" s="15"/>
      <c r="J42" s="15"/>
    </row>
    <row r="43" spans="1:10" x14ac:dyDescent="0.2">
      <c r="A43" s="9"/>
      <c r="B43" s="9"/>
      <c r="C43" s="9"/>
      <c r="E43" s="9"/>
      <c r="H43" s="26"/>
      <c r="I43" s="26"/>
      <c r="J43" s="26"/>
    </row>
    <row r="47" spans="1:10" x14ac:dyDescent="0.2">
      <c r="A47" s="1248"/>
      <c r="B47" s="1248"/>
      <c r="C47" s="1248"/>
      <c r="D47" s="1248"/>
      <c r="E47" s="1248"/>
      <c r="F47" s="1248"/>
      <c r="G47" s="1248"/>
      <c r="H47" s="1248"/>
      <c r="I47" s="1248"/>
      <c r="J47" s="1248"/>
    </row>
    <row r="49" spans="1:10" x14ac:dyDescent="0.2">
      <c r="A49" s="1248"/>
      <c r="B49" s="1248"/>
      <c r="C49" s="1248"/>
      <c r="D49" s="1248"/>
      <c r="E49" s="1248"/>
      <c r="F49" s="1248"/>
      <c r="G49" s="1248"/>
      <c r="H49" s="1248"/>
      <c r="I49" s="1248"/>
      <c r="J49" s="1248"/>
    </row>
  </sheetData>
  <mergeCells count="19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A47:J47"/>
    <mergeCell ref="A49:J49"/>
    <mergeCell ref="E19:H26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O49"/>
  <sheetViews>
    <sheetView view="pageBreakPreview" topLeftCell="A22" zoomScale="115" zoomScaleSheetLayoutView="115" workbookViewId="0">
      <selection activeCell="I18" sqref="I18"/>
    </sheetView>
  </sheetViews>
  <sheetFormatPr defaultColWidth="9.140625" defaultRowHeight="12.75" x14ac:dyDescent="0.2"/>
  <cols>
    <col min="1" max="1" width="7.42578125" style="606" customWidth="1"/>
    <col min="2" max="2" width="17.140625" style="606" customWidth="1"/>
    <col min="3" max="3" width="11" style="606" customWidth="1"/>
    <col min="4" max="4" width="10" style="606" customWidth="1"/>
    <col min="5" max="5" width="13.140625" style="606" customWidth="1"/>
    <col min="6" max="6" width="14.28515625" style="606" customWidth="1"/>
    <col min="7" max="7" width="13.28515625" style="606" customWidth="1"/>
    <col min="8" max="8" width="14.7109375" style="606" customWidth="1"/>
    <col min="9" max="9" width="16.7109375" style="606" customWidth="1"/>
    <col min="10" max="10" width="19.28515625" style="606" customWidth="1"/>
    <col min="11" max="16384" width="9.140625" style="606"/>
  </cols>
  <sheetData>
    <row r="1" spans="1:15" customFormat="1" x14ac:dyDescent="0.2">
      <c r="E1" s="1085"/>
      <c r="F1" s="1085"/>
      <c r="G1" s="1085"/>
      <c r="H1" s="1085"/>
      <c r="I1" s="1085"/>
      <c r="J1" s="609" t="s">
        <v>392</v>
      </c>
    </row>
    <row r="2" spans="1:15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5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5" customFormat="1" ht="14.25" customHeight="1" x14ac:dyDescent="0.2"/>
    <row r="5" spans="1:15" ht="31.5" customHeight="1" x14ac:dyDescent="0.25">
      <c r="A5" s="1235" t="s">
        <v>1089</v>
      </c>
      <c r="B5" s="1235"/>
      <c r="C5" s="1235"/>
      <c r="D5" s="1235"/>
      <c r="E5" s="1235"/>
      <c r="F5" s="1235"/>
      <c r="G5" s="1235"/>
      <c r="H5" s="1235"/>
      <c r="I5" s="1235"/>
      <c r="J5" s="1235"/>
    </row>
    <row r="6" spans="1:15" ht="13.5" customHeight="1" x14ac:dyDescent="0.2">
      <c r="A6" s="595"/>
      <c r="B6" s="595"/>
      <c r="C6" s="595"/>
      <c r="D6" s="595"/>
      <c r="E6" s="595"/>
      <c r="F6" s="595"/>
      <c r="G6" s="595"/>
      <c r="H6" s="595"/>
      <c r="I6" s="595"/>
      <c r="J6" s="595"/>
    </row>
    <row r="7" spans="1:15" ht="0.75" customHeight="1" x14ac:dyDescent="0.2"/>
    <row r="8" spans="1:15" x14ac:dyDescent="0.2">
      <c r="A8" s="26" t="s">
        <v>687</v>
      </c>
      <c r="B8" s="26"/>
      <c r="C8" s="9"/>
      <c r="D8" s="9"/>
      <c r="H8" s="1240" t="s">
        <v>1194</v>
      </c>
      <c r="I8" s="1240"/>
      <c r="J8" s="1240"/>
    </row>
    <row r="9" spans="1:15" x14ac:dyDescent="0.2">
      <c r="A9" s="1109" t="s">
        <v>2</v>
      </c>
      <c r="B9" s="1109" t="s">
        <v>3</v>
      </c>
      <c r="C9" s="1077" t="s">
        <v>1082</v>
      </c>
      <c r="D9" s="1078"/>
      <c r="E9" s="1078"/>
      <c r="F9" s="1079"/>
      <c r="G9" s="1077" t="s">
        <v>95</v>
      </c>
      <c r="H9" s="1078"/>
      <c r="I9" s="1078"/>
      <c r="J9" s="1079"/>
      <c r="O9" s="15"/>
    </row>
    <row r="10" spans="1:15" ht="53.25" customHeight="1" x14ac:dyDescent="0.2">
      <c r="A10" s="1109"/>
      <c r="B10" s="1109"/>
      <c r="C10" s="596" t="s">
        <v>163</v>
      </c>
      <c r="D10" s="596" t="s">
        <v>14</v>
      </c>
      <c r="E10" s="191" t="s">
        <v>328</v>
      </c>
      <c r="F10" s="598" t="s">
        <v>179</v>
      </c>
      <c r="G10" s="596" t="s">
        <v>163</v>
      </c>
      <c r="H10" s="611" t="s">
        <v>15</v>
      </c>
      <c r="I10" s="610" t="s">
        <v>843</v>
      </c>
      <c r="J10" s="596" t="s">
        <v>1084</v>
      </c>
    </row>
    <row r="11" spans="1:15" x14ac:dyDescent="0.2">
      <c r="A11" s="596">
        <v>1</v>
      </c>
      <c r="B11" s="596">
        <v>2</v>
      </c>
      <c r="C11" s="596">
        <v>3</v>
      </c>
      <c r="D11" s="596">
        <v>4</v>
      </c>
      <c r="E11" s="596">
        <v>5</v>
      </c>
      <c r="F11" s="598">
        <v>6</v>
      </c>
      <c r="G11" s="596">
        <v>7</v>
      </c>
      <c r="H11" s="599">
        <v>8</v>
      </c>
      <c r="I11" s="596">
        <v>9</v>
      </c>
      <c r="J11" s="596">
        <v>10</v>
      </c>
    </row>
    <row r="12" spans="1:15" x14ac:dyDescent="0.2">
      <c r="A12" s="597">
        <v>1</v>
      </c>
      <c r="B12" s="348" t="s">
        <v>641</v>
      </c>
      <c r="C12" s="292"/>
      <c r="D12" s="292"/>
      <c r="E12" s="292"/>
      <c r="F12" s="159"/>
      <c r="G12" s="292"/>
      <c r="H12" s="158"/>
      <c r="I12" s="158"/>
      <c r="J12" s="158"/>
    </row>
    <row r="13" spans="1:15" x14ac:dyDescent="0.2">
      <c r="A13" s="597">
        <v>2</v>
      </c>
      <c r="B13" s="348" t="s">
        <v>642</v>
      </c>
      <c r="C13" s="292"/>
      <c r="D13" s="292"/>
      <c r="E13" s="292"/>
      <c r="F13" s="159"/>
      <c r="G13" s="292"/>
      <c r="H13" s="158"/>
      <c r="I13" s="158"/>
      <c r="J13" s="158"/>
    </row>
    <row r="14" spans="1:15" x14ac:dyDescent="0.2">
      <c r="A14" s="597">
        <v>3</v>
      </c>
      <c r="B14" s="348" t="s">
        <v>643</v>
      </c>
      <c r="C14" s="292"/>
      <c r="D14" s="292"/>
      <c r="E14" s="292"/>
      <c r="F14" s="159"/>
      <c r="G14" s="292"/>
      <c r="H14" s="158"/>
      <c r="I14" s="158"/>
      <c r="J14" s="158"/>
    </row>
    <row r="15" spans="1:15" x14ac:dyDescent="0.2">
      <c r="A15" s="597">
        <v>4</v>
      </c>
      <c r="B15" s="348" t="s">
        <v>644</v>
      </c>
      <c r="C15" s="292"/>
      <c r="D15" s="292"/>
      <c r="E15" s="292"/>
      <c r="F15" s="159"/>
      <c r="G15" s="292"/>
      <c r="H15" s="158"/>
      <c r="I15" s="158"/>
      <c r="J15" s="158"/>
    </row>
    <row r="16" spans="1:15" x14ac:dyDescent="0.2">
      <c r="A16" s="597">
        <v>5</v>
      </c>
      <c r="B16" s="348" t="s">
        <v>645</v>
      </c>
      <c r="C16" s="292"/>
      <c r="D16" s="292"/>
      <c r="E16" s="292"/>
      <c r="F16" s="159"/>
      <c r="G16" s="292"/>
      <c r="H16" s="158"/>
      <c r="I16" s="158"/>
      <c r="J16" s="158"/>
    </row>
    <row r="17" spans="1:10" x14ac:dyDescent="0.2">
      <c r="A17" s="597">
        <v>6</v>
      </c>
      <c r="B17" s="348" t="s">
        <v>646</v>
      </c>
      <c r="C17" s="292"/>
      <c r="D17" s="292"/>
      <c r="E17" s="292"/>
      <c r="F17" s="159"/>
      <c r="G17" s="292"/>
      <c r="H17" s="158"/>
      <c r="I17" s="158"/>
      <c r="J17" s="158"/>
    </row>
    <row r="18" spans="1:10" x14ac:dyDescent="0.2">
      <c r="A18" s="597">
        <v>7</v>
      </c>
      <c r="B18" s="348" t="s">
        <v>647</v>
      </c>
      <c r="C18" s="292"/>
      <c r="D18" s="292"/>
      <c r="E18" s="292"/>
      <c r="F18" s="159"/>
      <c r="G18" s="292"/>
      <c r="H18" s="158"/>
      <c r="I18" s="158"/>
      <c r="J18" s="158"/>
    </row>
    <row r="19" spans="1:10" x14ac:dyDescent="0.2">
      <c r="A19" s="597">
        <v>8</v>
      </c>
      <c r="B19" s="348" t="s">
        <v>648</v>
      </c>
      <c r="C19" s="292"/>
      <c r="D19" s="292"/>
      <c r="E19" s="1249" t="s">
        <v>666</v>
      </c>
      <c r="F19" s="1250"/>
      <c r="G19" s="1250"/>
      <c r="H19" s="1251"/>
      <c r="I19" s="158"/>
      <c r="J19" s="158"/>
    </row>
    <row r="20" spans="1:10" x14ac:dyDescent="0.2">
      <c r="A20" s="597">
        <v>9</v>
      </c>
      <c r="B20" s="348" t="s">
        <v>649</v>
      </c>
      <c r="C20" s="292"/>
      <c r="D20" s="292"/>
      <c r="E20" s="1252"/>
      <c r="F20" s="1253"/>
      <c r="G20" s="1253"/>
      <c r="H20" s="1254"/>
      <c r="I20" s="158"/>
      <c r="J20" s="158"/>
    </row>
    <row r="21" spans="1:10" x14ac:dyDescent="0.2">
      <c r="A21" s="597">
        <v>10</v>
      </c>
      <c r="B21" s="348" t="s">
        <v>650</v>
      </c>
      <c r="C21" s="292"/>
      <c r="D21" s="292"/>
      <c r="E21" s="1252"/>
      <c r="F21" s="1253"/>
      <c r="G21" s="1253"/>
      <c r="H21" s="1254"/>
      <c r="I21" s="158"/>
      <c r="J21" s="158"/>
    </row>
    <row r="22" spans="1:10" x14ac:dyDescent="0.2">
      <c r="A22" s="597">
        <v>11</v>
      </c>
      <c r="B22" s="348" t="s">
        <v>651</v>
      </c>
      <c r="C22" s="292"/>
      <c r="D22" s="292"/>
      <c r="E22" s="1252"/>
      <c r="F22" s="1253"/>
      <c r="G22" s="1253"/>
      <c r="H22" s="1254"/>
      <c r="I22" s="158"/>
      <c r="J22" s="158"/>
    </row>
    <row r="23" spans="1:10" x14ac:dyDescent="0.2">
      <c r="A23" s="597">
        <v>12</v>
      </c>
      <c r="B23" s="348" t="s">
        <v>652</v>
      </c>
      <c r="C23" s="13"/>
      <c r="D23" s="13"/>
      <c r="E23" s="1252"/>
      <c r="F23" s="1253"/>
      <c r="G23" s="1253"/>
      <c r="H23" s="1254"/>
      <c r="I23" s="20"/>
      <c r="J23" s="20"/>
    </row>
    <row r="24" spans="1:10" x14ac:dyDescent="0.2">
      <c r="A24" s="597">
        <v>13</v>
      </c>
      <c r="B24" s="348" t="s">
        <v>653</v>
      </c>
      <c r="C24" s="13"/>
      <c r="D24" s="13"/>
      <c r="E24" s="1252"/>
      <c r="F24" s="1253"/>
      <c r="G24" s="1253"/>
      <c r="H24" s="1254"/>
      <c r="I24" s="20"/>
      <c r="J24" s="20"/>
    </row>
    <row r="25" spans="1:10" x14ac:dyDescent="0.2">
      <c r="A25" s="597">
        <v>14</v>
      </c>
      <c r="B25" s="348" t="s">
        <v>654</v>
      </c>
      <c r="C25" s="13"/>
      <c r="D25" s="13"/>
      <c r="E25" s="1252"/>
      <c r="F25" s="1253"/>
      <c r="G25" s="1253"/>
      <c r="H25" s="1254"/>
      <c r="I25" s="20"/>
      <c r="J25" s="20"/>
    </row>
    <row r="26" spans="1:10" x14ac:dyDescent="0.2">
      <c r="A26" s="597">
        <v>15</v>
      </c>
      <c r="B26" s="348" t="s">
        <v>655</v>
      </c>
      <c r="C26" s="13"/>
      <c r="D26" s="13"/>
      <c r="E26" s="1255"/>
      <c r="F26" s="1256"/>
      <c r="G26" s="1256"/>
      <c r="H26" s="1257"/>
      <c r="I26" s="20"/>
      <c r="J26" s="20"/>
    </row>
    <row r="27" spans="1:10" x14ac:dyDescent="0.2">
      <c r="A27" s="597">
        <v>16</v>
      </c>
      <c r="B27" s="348" t="s">
        <v>656</v>
      </c>
      <c r="C27" s="13"/>
      <c r="D27" s="13"/>
      <c r="E27" s="13"/>
      <c r="F27" s="19"/>
      <c r="G27" s="13"/>
      <c r="H27" s="20"/>
      <c r="I27" s="20"/>
      <c r="J27" s="20"/>
    </row>
    <row r="28" spans="1:10" x14ac:dyDescent="0.2">
      <c r="A28" s="597">
        <v>17</v>
      </c>
      <c r="B28" s="348" t="s">
        <v>657</v>
      </c>
      <c r="C28" s="13"/>
      <c r="D28" s="13"/>
      <c r="E28" s="13"/>
      <c r="F28" s="19"/>
      <c r="G28" s="13"/>
      <c r="H28" s="20"/>
      <c r="I28" s="20"/>
      <c r="J28" s="20"/>
    </row>
    <row r="29" spans="1:10" x14ac:dyDescent="0.2">
      <c r="A29" s="597">
        <v>18</v>
      </c>
      <c r="B29" s="348" t="s">
        <v>658</v>
      </c>
      <c r="C29" s="13"/>
      <c r="D29" s="13"/>
      <c r="E29" s="13"/>
      <c r="F29" s="19"/>
      <c r="G29" s="13"/>
      <c r="H29" s="20"/>
      <c r="I29" s="20"/>
      <c r="J29" s="20"/>
    </row>
    <row r="30" spans="1:10" x14ac:dyDescent="0.2">
      <c r="A30" s="597">
        <v>19</v>
      </c>
      <c r="B30" s="348" t="s">
        <v>659</v>
      </c>
      <c r="C30" s="13"/>
      <c r="D30" s="13"/>
      <c r="E30" s="13"/>
      <c r="F30" s="19"/>
      <c r="G30" s="13"/>
      <c r="H30" s="20"/>
      <c r="I30" s="20"/>
      <c r="J30" s="20"/>
    </row>
    <row r="31" spans="1:10" x14ac:dyDescent="0.2">
      <c r="A31" s="597">
        <v>20</v>
      </c>
      <c r="B31" s="348" t="s">
        <v>660</v>
      </c>
      <c r="C31" s="13"/>
      <c r="D31" s="13"/>
      <c r="E31" s="13"/>
      <c r="F31" s="19"/>
      <c r="G31" s="13"/>
      <c r="H31" s="20"/>
      <c r="I31" s="20"/>
      <c r="J31" s="20"/>
    </row>
    <row r="32" spans="1:10" x14ac:dyDescent="0.2">
      <c r="A32" s="597">
        <v>21</v>
      </c>
      <c r="B32" s="348" t="s">
        <v>661</v>
      </c>
      <c r="C32" s="13"/>
      <c r="D32" s="13"/>
      <c r="E32" s="13"/>
      <c r="F32" s="19"/>
      <c r="G32" s="13"/>
      <c r="H32" s="20"/>
      <c r="I32" s="20"/>
      <c r="J32" s="20"/>
    </row>
    <row r="33" spans="1:10" x14ac:dyDescent="0.2">
      <c r="A33" s="597">
        <v>22</v>
      </c>
      <c r="B33" s="348" t="s">
        <v>662</v>
      </c>
      <c r="C33" s="13"/>
      <c r="D33" s="13"/>
      <c r="E33" s="13"/>
      <c r="F33" s="19"/>
      <c r="G33" s="13"/>
      <c r="H33" s="20"/>
      <c r="I33" s="20"/>
      <c r="J33" s="20"/>
    </row>
    <row r="34" spans="1:10" x14ac:dyDescent="0.2">
      <c r="A34" s="597">
        <v>23</v>
      </c>
      <c r="B34" s="348" t="s">
        <v>663</v>
      </c>
      <c r="C34" s="13"/>
      <c r="D34" s="13"/>
      <c r="E34" s="13"/>
      <c r="F34" s="19"/>
      <c r="G34" s="13"/>
      <c r="H34" s="20"/>
      <c r="I34" s="20"/>
      <c r="J34" s="20"/>
    </row>
    <row r="35" spans="1:10" x14ac:dyDescent="0.2">
      <c r="A35" s="155">
        <v>24</v>
      </c>
      <c r="B35" s="348" t="s">
        <v>664</v>
      </c>
      <c r="C35" s="13"/>
      <c r="D35" s="13"/>
      <c r="E35" s="13"/>
      <c r="F35" s="19"/>
      <c r="G35" s="13"/>
      <c r="H35" s="20"/>
      <c r="I35" s="20"/>
      <c r="J35" s="20"/>
    </row>
    <row r="36" spans="1:10" x14ac:dyDescent="0.2">
      <c r="A36" s="1152" t="s">
        <v>16</v>
      </c>
      <c r="B36" s="1154"/>
      <c r="C36" s="13"/>
      <c r="D36" s="13"/>
      <c r="E36" s="13"/>
      <c r="F36" s="19"/>
      <c r="G36" s="13"/>
      <c r="H36" s="20"/>
      <c r="I36" s="20"/>
      <c r="J36" s="20"/>
    </row>
    <row r="37" spans="1:10" x14ac:dyDescent="0.2">
      <c r="A37" s="6"/>
      <c r="B37" s="22"/>
      <c r="C37" s="22"/>
      <c r="D37" s="15"/>
      <c r="E37" s="15"/>
      <c r="F37" s="15"/>
      <c r="G37" s="15"/>
      <c r="H37" s="15"/>
      <c r="I37" s="15"/>
      <c r="J37" s="15"/>
    </row>
    <row r="38" spans="1:10" x14ac:dyDescent="0.2">
      <c r="A38" s="6"/>
      <c r="B38" s="1123" t="s">
        <v>842</v>
      </c>
      <c r="C38" s="1123"/>
      <c r="D38" s="1123"/>
      <c r="E38" s="1123"/>
      <c r="F38" s="1123"/>
      <c r="G38" s="1123"/>
      <c r="H38" s="1123"/>
      <c r="I38" s="1123"/>
      <c r="J38" s="15"/>
    </row>
    <row r="39" spans="1:10" x14ac:dyDescent="0.2">
      <c r="A39" s="6"/>
      <c r="B39" s="22"/>
      <c r="C39" s="22"/>
      <c r="D39" s="15"/>
      <c r="E39" s="15"/>
      <c r="F39" s="15"/>
      <c r="G39" s="15"/>
      <c r="H39" s="627"/>
      <c r="I39" s="627"/>
      <c r="J39" s="627"/>
    </row>
    <row r="40" spans="1:10" ht="15.75" customHeight="1" x14ac:dyDescent="0.2">
      <c r="A40" s="9" t="s">
        <v>1191</v>
      </c>
      <c r="B40" s="9"/>
      <c r="C40" s="9"/>
      <c r="D40" s="1085" t="s">
        <v>804</v>
      </c>
      <c r="E40" s="1085"/>
      <c r="F40" s="1085"/>
      <c r="G40" s="1085"/>
      <c r="H40" s="1085" t="s">
        <v>803</v>
      </c>
      <c r="I40" s="1085"/>
      <c r="J40" s="1085"/>
    </row>
    <row r="41" spans="1:10" ht="12.75" customHeight="1" x14ac:dyDescent="0.2">
      <c r="A41" s="254"/>
      <c r="B41" s="254"/>
      <c r="C41" s="254"/>
      <c r="D41" s="1084" t="s">
        <v>802</v>
      </c>
      <c r="E41" s="1084"/>
      <c r="F41" s="1084"/>
      <c r="G41" s="1084"/>
      <c r="H41" s="1258" t="s">
        <v>802</v>
      </c>
      <c r="I41" s="1258"/>
      <c r="J41" s="1258"/>
    </row>
    <row r="42" spans="1:10" ht="12.75" customHeight="1" x14ac:dyDescent="0.2">
      <c r="A42" s="254"/>
      <c r="B42" s="254"/>
      <c r="C42" s="254"/>
      <c r="D42" s="1084" t="s">
        <v>805</v>
      </c>
      <c r="E42" s="1084"/>
      <c r="F42" s="1084"/>
      <c r="G42" s="1084"/>
      <c r="H42" s="627"/>
      <c r="I42" s="627"/>
      <c r="J42" s="627"/>
    </row>
    <row r="43" spans="1:10" x14ac:dyDescent="0.2">
      <c r="A43" s="9"/>
      <c r="B43" s="9"/>
      <c r="C43" s="9"/>
      <c r="E43" s="9"/>
      <c r="H43" s="26"/>
      <c r="I43" s="26"/>
      <c r="J43" s="26"/>
    </row>
    <row r="47" spans="1:10" x14ac:dyDescent="0.2">
      <c r="A47" s="1248"/>
      <c r="B47" s="1248"/>
      <c r="C47" s="1248"/>
      <c r="D47" s="1248"/>
      <c r="E47" s="1248"/>
      <c r="F47" s="1248"/>
      <c r="G47" s="1248"/>
      <c r="H47" s="1248"/>
      <c r="I47" s="1248"/>
      <c r="J47" s="1248"/>
    </row>
    <row r="49" spans="1:10" x14ac:dyDescent="0.2">
      <c r="A49" s="1248"/>
      <c r="B49" s="1248"/>
      <c r="C49" s="1248"/>
      <c r="D49" s="1248"/>
      <c r="E49" s="1248"/>
      <c r="F49" s="1248"/>
      <c r="G49" s="1248"/>
      <c r="H49" s="1248"/>
      <c r="I49" s="1248"/>
      <c r="J49" s="1248"/>
    </row>
  </sheetData>
  <mergeCells count="19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A47:J47"/>
    <mergeCell ref="A49:J49"/>
    <mergeCell ref="E19:H26"/>
    <mergeCell ref="A36:B36"/>
    <mergeCell ref="B38:I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69"/>
  <sheetViews>
    <sheetView zoomScaleSheetLayoutView="120" workbookViewId="0">
      <selection activeCell="I18" sqref="I18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1070" t="s">
        <v>511</v>
      </c>
      <c r="B1" s="1070"/>
      <c r="C1" s="1070"/>
      <c r="D1" s="1070"/>
      <c r="E1" s="142"/>
      <c r="F1" s="142"/>
      <c r="G1" s="142"/>
    </row>
    <row r="2" spans="1:7" x14ac:dyDescent="0.2">
      <c r="A2" s="228" t="s">
        <v>70</v>
      </c>
      <c r="B2" s="228" t="s">
        <v>512</v>
      </c>
      <c r="C2" s="228" t="s">
        <v>513</v>
      </c>
    </row>
    <row r="3" spans="1:7" x14ac:dyDescent="0.2">
      <c r="A3" s="3">
        <v>1</v>
      </c>
      <c r="B3" s="628" t="s">
        <v>514</v>
      </c>
      <c r="C3" s="628" t="s">
        <v>1000</v>
      </c>
    </row>
    <row r="4" spans="1:7" x14ac:dyDescent="0.2">
      <c r="A4" s="3">
        <v>2</v>
      </c>
      <c r="B4" s="628" t="s">
        <v>515</v>
      </c>
      <c r="C4" s="628" t="s">
        <v>1001</v>
      </c>
    </row>
    <row r="5" spans="1:7" x14ac:dyDescent="0.2">
      <c r="A5" s="3">
        <v>3</v>
      </c>
      <c r="B5" s="628" t="s">
        <v>516</v>
      </c>
      <c r="C5" s="628" t="s">
        <v>1002</v>
      </c>
    </row>
    <row r="6" spans="1:7" s="195" customFormat="1" x14ac:dyDescent="0.2">
      <c r="A6" s="122">
        <v>4</v>
      </c>
      <c r="B6" s="629" t="s">
        <v>1003</v>
      </c>
      <c r="C6" s="629" t="s">
        <v>1004</v>
      </c>
    </row>
    <row r="7" spans="1:7" x14ac:dyDescent="0.2">
      <c r="A7" s="3">
        <v>5</v>
      </c>
      <c r="B7" s="628" t="s">
        <v>517</v>
      </c>
      <c r="C7" s="628" t="s">
        <v>1005</v>
      </c>
    </row>
    <row r="8" spans="1:7" x14ac:dyDescent="0.2">
      <c r="A8" s="3">
        <v>6</v>
      </c>
      <c r="B8" s="628" t="s">
        <v>518</v>
      </c>
      <c r="C8" s="628" t="s">
        <v>1006</v>
      </c>
    </row>
    <row r="9" spans="1:7" x14ac:dyDescent="0.2">
      <c r="A9" s="3">
        <v>7</v>
      </c>
      <c r="B9" s="628" t="s">
        <v>519</v>
      </c>
      <c r="C9" s="628" t="s">
        <v>1007</v>
      </c>
    </row>
    <row r="10" spans="1:7" x14ac:dyDescent="0.2">
      <c r="A10" s="3">
        <v>8</v>
      </c>
      <c r="B10" s="628" t="s">
        <v>520</v>
      </c>
      <c r="C10" s="628" t="s">
        <v>1008</v>
      </c>
    </row>
    <row r="11" spans="1:7" x14ac:dyDescent="0.2">
      <c r="A11" s="3">
        <v>9</v>
      </c>
      <c r="B11" s="628" t="s">
        <v>521</v>
      </c>
      <c r="C11" s="628" t="s">
        <v>1009</v>
      </c>
    </row>
    <row r="12" spans="1:7" x14ac:dyDescent="0.2">
      <c r="A12" s="3">
        <v>10</v>
      </c>
      <c r="B12" s="628" t="s">
        <v>522</v>
      </c>
      <c r="C12" s="628" t="s">
        <v>1010</v>
      </c>
    </row>
    <row r="13" spans="1:7" x14ac:dyDescent="0.2">
      <c r="A13" s="3">
        <v>11</v>
      </c>
      <c r="B13" s="628" t="s">
        <v>637</v>
      </c>
      <c r="C13" s="628" t="s">
        <v>638</v>
      </c>
    </row>
    <row r="14" spans="1:7" x14ac:dyDescent="0.2">
      <c r="A14" s="3">
        <v>12</v>
      </c>
      <c r="B14" s="628" t="s">
        <v>523</v>
      </c>
      <c r="C14" s="628" t="s">
        <v>1011</v>
      </c>
    </row>
    <row r="15" spans="1:7" x14ac:dyDescent="0.2">
      <c r="A15" s="3">
        <v>13</v>
      </c>
      <c r="B15" s="628" t="s">
        <v>524</v>
      </c>
      <c r="C15" s="628" t="s">
        <v>1012</v>
      </c>
    </row>
    <row r="16" spans="1:7" x14ac:dyDescent="0.2">
      <c r="A16" s="3">
        <v>14</v>
      </c>
      <c r="B16" s="628" t="s">
        <v>525</v>
      </c>
      <c r="C16" s="628" t="s">
        <v>1013</v>
      </c>
    </row>
    <row r="17" spans="1:3" x14ac:dyDescent="0.2">
      <c r="A17" s="3">
        <v>15</v>
      </c>
      <c r="B17" s="628" t="s">
        <v>526</v>
      </c>
      <c r="C17" s="628" t="s">
        <v>1014</v>
      </c>
    </row>
    <row r="18" spans="1:3" x14ac:dyDescent="0.2">
      <c r="A18" s="3">
        <v>16</v>
      </c>
      <c r="B18" s="628" t="s">
        <v>527</v>
      </c>
      <c r="C18" s="628" t="s">
        <v>1015</v>
      </c>
    </row>
    <row r="19" spans="1:3" x14ac:dyDescent="0.2">
      <c r="A19" s="3">
        <v>17</v>
      </c>
      <c r="B19" s="628" t="s">
        <v>528</v>
      </c>
      <c r="C19" s="628" t="s">
        <v>1016</v>
      </c>
    </row>
    <row r="20" spans="1:3" x14ac:dyDescent="0.2">
      <c r="A20" s="3">
        <v>18</v>
      </c>
      <c r="B20" s="628" t="s">
        <v>529</v>
      </c>
      <c r="C20" s="628" t="s">
        <v>1017</v>
      </c>
    </row>
    <row r="21" spans="1:3" x14ac:dyDescent="0.2">
      <c r="A21" s="3">
        <v>19</v>
      </c>
      <c r="B21" s="628" t="s">
        <v>530</v>
      </c>
      <c r="C21" s="628" t="s">
        <v>1018</v>
      </c>
    </row>
    <row r="22" spans="1:3" x14ac:dyDescent="0.2">
      <c r="A22" s="3">
        <v>20</v>
      </c>
      <c r="B22" s="628" t="s">
        <v>531</v>
      </c>
      <c r="C22" s="628" t="s">
        <v>1019</v>
      </c>
    </row>
    <row r="23" spans="1:3" x14ac:dyDescent="0.2">
      <c r="A23" s="3">
        <v>21</v>
      </c>
      <c r="B23" s="628" t="s">
        <v>532</v>
      </c>
      <c r="C23" s="628" t="s">
        <v>1020</v>
      </c>
    </row>
    <row r="24" spans="1:3" x14ac:dyDescent="0.2">
      <c r="A24" s="3">
        <v>22</v>
      </c>
      <c r="B24" s="628" t="s">
        <v>533</v>
      </c>
      <c r="C24" s="628" t="s">
        <v>1021</v>
      </c>
    </row>
    <row r="25" spans="1:3" x14ac:dyDescent="0.2">
      <c r="A25" s="3">
        <v>23</v>
      </c>
      <c r="B25" s="628" t="s">
        <v>534</v>
      </c>
      <c r="C25" s="628" t="s">
        <v>1022</v>
      </c>
    </row>
    <row r="26" spans="1:3" x14ac:dyDescent="0.2">
      <c r="A26" s="3">
        <v>24</v>
      </c>
      <c r="B26" s="628" t="s">
        <v>535</v>
      </c>
      <c r="C26" s="628" t="s">
        <v>1023</v>
      </c>
    </row>
    <row r="27" spans="1:3" x14ac:dyDescent="0.2">
      <c r="A27" s="3">
        <v>25</v>
      </c>
      <c r="B27" s="628" t="s">
        <v>536</v>
      </c>
      <c r="C27" s="628" t="s">
        <v>1024</v>
      </c>
    </row>
    <row r="28" spans="1:3" x14ac:dyDescent="0.2">
      <c r="A28" s="3">
        <v>26</v>
      </c>
      <c r="B28" s="628" t="s">
        <v>537</v>
      </c>
      <c r="C28" s="628" t="s">
        <v>1025</v>
      </c>
    </row>
    <row r="29" spans="1:3" x14ac:dyDescent="0.2">
      <c r="A29" s="3">
        <v>27</v>
      </c>
      <c r="B29" s="628" t="s">
        <v>538</v>
      </c>
      <c r="C29" s="628" t="s">
        <v>1026</v>
      </c>
    </row>
    <row r="30" spans="1:3" x14ac:dyDescent="0.2">
      <c r="A30" s="3">
        <v>28</v>
      </c>
      <c r="B30" s="628" t="s">
        <v>539</v>
      </c>
      <c r="C30" s="628" t="s">
        <v>540</v>
      </c>
    </row>
    <row r="31" spans="1:3" x14ac:dyDescent="0.2">
      <c r="A31" s="3">
        <v>29</v>
      </c>
      <c r="B31" s="628" t="s">
        <v>541</v>
      </c>
      <c r="C31" s="628" t="s">
        <v>542</v>
      </c>
    </row>
    <row r="32" spans="1:3" x14ac:dyDescent="0.2">
      <c r="A32" s="3">
        <v>30</v>
      </c>
      <c r="B32" s="628" t="s">
        <v>543</v>
      </c>
      <c r="C32" s="628" t="s">
        <v>544</v>
      </c>
    </row>
    <row r="33" spans="1:3" x14ac:dyDescent="0.2">
      <c r="A33" s="3">
        <v>31</v>
      </c>
      <c r="B33" s="628" t="s">
        <v>636</v>
      </c>
      <c r="C33" s="628" t="s">
        <v>635</v>
      </c>
    </row>
    <row r="34" spans="1:3" x14ac:dyDescent="0.2">
      <c r="A34" s="3">
        <v>32</v>
      </c>
      <c r="B34" s="628" t="s">
        <v>816</v>
      </c>
      <c r="C34" s="628" t="s">
        <v>817</v>
      </c>
    </row>
    <row r="35" spans="1:3" x14ac:dyDescent="0.2">
      <c r="A35" s="3">
        <v>33</v>
      </c>
      <c r="B35" s="628" t="s">
        <v>545</v>
      </c>
      <c r="C35" s="628" t="s">
        <v>546</v>
      </c>
    </row>
    <row r="36" spans="1:3" x14ac:dyDescent="0.2">
      <c r="A36" s="3">
        <v>34</v>
      </c>
      <c r="B36" s="628" t="s">
        <v>547</v>
      </c>
      <c r="C36" s="628" t="s">
        <v>546</v>
      </c>
    </row>
    <row r="37" spans="1:3" x14ac:dyDescent="0.2">
      <c r="A37" s="3">
        <v>35</v>
      </c>
      <c r="B37" s="628" t="s">
        <v>548</v>
      </c>
      <c r="C37" s="628" t="s">
        <v>549</v>
      </c>
    </row>
    <row r="38" spans="1:3" x14ac:dyDescent="0.2">
      <c r="A38" s="3">
        <v>36</v>
      </c>
      <c r="B38" s="628" t="s">
        <v>550</v>
      </c>
      <c r="C38" s="628" t="s">
        <v>551</v>
      </c>
    </row>
    <row r="39" spans="1:3" x14ac:dyDescent="0.2">
      <c r="A39" s="3">
        <v>37</v>
      </c>
      <c r="B39" s="628" t="s">
        <v>552</v>
      </c>
      <c r="C39" s="628" t="s">
        <v>553</v>
      </c>
    </row>
    <row r="40" spans="1:3" x14ac:dyDescent="0.2">
      <c r="A40" s="3">
        <v>38</v>
      </c>
      <c r="B40" s="628" t="s">
        <v>554</v>
      </c>
      <c r="C40" s="628" t="s">
        <v>555</v>
      </c>
    </row>
    <row r="41" spans="1:3" x14ac:dyDescent="0.2">
      <c r="A41" s="3">
        <v>39</v>
      </c>
      <c r="B41" s="628" t="s">
        <v>556</v>
      </c>
      <c r="C41" s="628" t="s">
        <v>557</v>
      </c>
    </row>
    <row r="42" spans="1:3" x14ac:dyDescent="0.2">
      <c r="A42" s="3">
        <v>40</v>
      </c>
      <c r="B42" s="628" t="s">
        <v>558</v>
      </c>
      <c r="C42" s="628" t="s">
        <v>559</v>
      </c>
    </row>
    <row r="43" spans="1:3" x14ac:dyDescent="0.2">
      <c r="A43" s="3">
        <v>41</v>
      </c>
      <c r="B43" s="628" t="s">
        <v>560</v>
      </c>
      <c r="C43" s="628" t="s">
        <v>561</v>
      </c>
    </row>
    <row r="44" spans="1:3" x14ac:dyDescent="0.2">
      <c r="A44" s="3">
        <v>42</v>
      </c>
      <c r="B44" s="628" t="s">
        <v>562</v>
      </c>
      <c r="C44" s="628" t="s">
        <v>1027</v>
      </c>
    </row>
    <row r="45" spans="1:3" x14ac:dyDescent="0.2">
      <c r="A45" s="3">
        <v>43</v>
      </c>
      <c r="B45" s="628" t="s">
        <v>563</v>
      </c>
      <c r="C45" s="628" t="s">
        <v>564</v>
      </c>
    </row>
    <row r="46" spans="1:3" x14ac:dyDescent="0.2">
      <c r="A46" s="3">
        <v>44</v>
      </c>
      <c r="B46" s="628" t="s">
        <v>565</v>
      </c>
      <c r="C46" s="628" t="s">
        <v>566</v>
      </c>
    </row>
    <row r="47" spans="1:3" x14ac:dyDescent="0.2">
      <c r="A47" s="3">
        <v>45</v>
      </c>
      <c r="B47" s="628" t="s">
        <v>567</v>
      </c>
      <c r="C47" s="628" t="s">
        <v>568</v>
      </c>
    </row>
    <row r="48" spans="1:3" x14ac:dyDescent="0.2">
      <c r="A48" s="3">
        <v>46</v>
      </c>
      <c r="B48" s="628" t="s">
        <v>569</v>
      </c>
      <c r="C48" s="628" t="s">
        <v>570</v>
      </c>
    </row>
    <row r="49" spans="1:3" x14ac:dyDescent="0.2">
      <c r="A49" s="3">
        <v>47</v>
      </c>
      <c r="B49" s="628" t="s">
        <v>571</v>
      </c>
      <c r="C49" s="628" t="s">
        <v>572</v>
      </c>
    </row>
    <row r="50" spans="1:3" x14ac:dyDescent="0.2">
      <c r="A50" s="3">
        <v>48</v>
      </c>
      <c r="B50" s="628" t="s">
        <v>573</v>
      </c>
      <c r="C50" s="628" t="s">
        <v>1028</v>
      </c>
    </row>
    <row r="51" spans="1:3" x14ac:dyDescent="0.2">
      <c r="A51" s="3">
        <v>49</v>
      </c>
      <c r="B51" s="628" t="s">
        <v>574</v>
      </c>
      <c r="C51" s="628" t="s">
        <v>1029</v>
      </c>
    </row>
    <row r="52" spans="1:3" x14ac:dyDescent="0.2">
      <c r="A52" s="3">
        <v>50</v>
      </c>
      <c r="B52" s="628" t="s">
        <v>575</v>
      </c>
      <c r="C52" s="628" t="s">
        <v>576</v>
      </c>
    </row>
    <row r="53" spans="1:3" x14ac:dyDescent="0.2">
      <c r="A53" s="3">
        <v>51</v>
      </c>
      <c r="B53" s="628" t="s">
        <v>577</v>
      </c>
      <c r="C53" s="628" t="s">
        <v>578</v>
      </c>
    </row>
    <row r="54" spans="1:3" x14ac:dyDescent="0.2">
      <c r="A54" s="3">
        <v>52</v>
      </c>
      <c r="B54" s="628" t="s">
        <v>579</v>
      </c>
      <c r="C54" s="628" t="s">
        <v>1030</v>
      </c>
    </row>
    <row r="55" spans="1:3" x14ac:dyDescent="0.2">
      <c r="A55" s="3">
        <v>53</v>
      </c>
      <c r="B55" s="628" t="s">
        <v>580</v>
      </c>
      <c r="C55" s="628" t="s">
        <v>1031</v>
      </c>
    </row>
    <row r="56" spans="1:3" x14ac:dyDescent="0.2">
      <c r="A56" s="3">
        <v>54</v>
      </c>
      <c r="B56" s="628" t="s">
        <v>581</v>
      </c>
      <c r="C56" s="628" t="s">
        <v>1032</v>
      </c>
    </row>
    <row r="57" spans="1:3" x14ac:dyDescent="0.2">
      <c r="A57" s="3">
        <v>55</v>
      </c>
      <c r="B57" s="628" t="s">
        <v>582</v>
      </c>
      <c r="C57" s="628" t="s">
        <v>1033</v>
      </c>
    </row>
    <row r="58" spans="1:3" x14ac:dyDescent="0.2">
      <c r="A58" s="3">
        <v>56</v>
      </c>
      <c r="B58" s="628" t="s">
        <v>583</v>
      </c>
      <c r="C58" s="628" t="s">
        <v>1034</v>
      </c>
    </row>
    <row r="59" spans="1:3" x14ac:dyDescent="0.2">
      <c r="A59" s="3">
        <v>57</v>
      </c>
      <c r="B59" s="628" t="s">
        <v>584</v>
      </c>
      <c r="C59" s="628" t="s">
        <v>1035</v>
      </c>
    </row>
    <row r="60" spans="1:3" x14ac:dyDescent="0.2">
      <c r="A60" s="3">
        <v>58</v>
      </c>
      <c r="B60" s="628" t="s">
        <v>585</v>
      </c>
      <c r="C60" s="628" t="s">
        <v>1036</v>
      </c>
    </row>
    <row r="61" spans="1:3" x14ac:dyDescent="0.2">
      <c r="A61" s="3">
        <v>59</v>
      </c>
      <c r="B61" s="628" t="s">
        <v>586</v>
      </c>
      <c r="C61" s="628" t="s">
        <v>1037</v>
      </c>
    </row>
    <row r="62" spans="1:3" x14ac:dyDescent="0.2">
      <c r="A62" s="3">
        <v>60</v>
      </c>
      <c r="B62" s="628" t="s">
        <v>587</v>
      </c>
      <c r="C62" s="628" t="s">
        <v>1038</v>
      </c>
    </row>
    <row r="63" spans="1:3" x14ac:dyDescent="0.2">
      <c r="A63" s="3">
        <v>61</v>
      </c>
      <c r="B63" s="628" t="s">
        <v>818</v>
      </c>
      <c r="C63" s="628" t="s">
        <v>819</v>
      </c>
    </row>
    <row r="64" spans="1:3" x14ac:dyDescent="0.2">
      <c r="A64" s="3">
        <v>62</v>
      </c>
      <c r="B64" s="628" t="s">
        <v>588</v>
      </c>
      <c r="C64" s="628" t="s">
        <v>1039</v>
      </c>
    </row>
    <row r="65" spans="1:3" x14ac:dyDescent="0.2">
      <c r="A65" s="3">
        <v>63</v>
      </c>
      <c r="B65" s="630" t="s">
        <v>820</v>
      </c>
      <c r="C65" s="628" t="s">
        <v>1040</v>
      </c>
    </row>
    <row r="66" spans="1:3" x14ac:dyDescent="0.2">
      <c r="A66" s="3">
        <v>64</v>
      </c>
      <c r="B66" s="628" t="s">
        <v>589</v>
      </c>
      <c r="C66" s="628" t="s">
        <v>1041</v>
      </c>
    </row>
    <row r="67" spans="1:3" x14ac:dyDescent="0.2">
      <c r="A67" s="3">
        <v>65</v>
      </c>
      <c r="B67" s="628" t="s">
        <v>590</v>
      </c>
      <c r="C67" s="628" t="s">
        <v>1042</v>
      </c>
    </row>
    <row r="68" spans="1:3" x14ac:dyDescent="0.2">
      <c r="A68" s="3">
        <v>66</v>
      </c>
      <c r="B68" s="631" t="s">
        <v>639</v>
      </c>
      <c r="C68" s="631" t="s">
        <v>1043</v>
      </c>
    </row>
    <row r="69" spans="1:3" x14ac:dyDescent="0.2">
      <c r="A69" s="3">
        <v>67</v>
      </c>
      <c r="B69" s="631" t="s">
        <v>640</v>
      </c>
      <c r="C69" s="631" t="s">
        <v>1015</v>
      </c>
    </row>
  </sheetData>
  <mergeCells count="1">
    <mergeCell ref="A1:D1"/>
  </mergeCells>
  <hyperlinks>
    <hyperlink ref="B3:C3" location="'AT-1-Gen_Info '!A1" display="AT- 1" xr:uid="{00000000-0004-0000-0100-000000000000}"/>
    <hyperlink ref="B4:C4" location="'AT-2-S1 BUDGET'!A1" display="AT - 2" xr:uid="{00000000-0004-0000-0100-000001000000}"/>
    <hyperlink ref="B5:C5" location="AT_2A_fundflow!A1" display="AT - 2 A" xr:uid="{00000000-0004-0000-0100-000002000000}"/>
    <hyperlink ref="B6:C6" location="'AT-2B_DBT'!A1" display="AT - 2 B" xr:uid="{00000000-0004-0000-0100-000003000000}"/>
    <hyperlink ref="B7:C7" location="'AT-3'!A1" display="AT - 3" xr:uid="{00000000-0004-0000-0100-000004000000}"/>
    <hyperlink ref="B8:C8" location="'AT3A_cvrg(Insti)_PY'!A1" display="AT- 3 A" xr:uid="{00000000-0004-0000-0100-000005000000}"/>
    <hyperlink ref="B9:C9" location="'AT3B_cvrg(Insti)_UPY '!A1" display="AT- 3 B" xr:uid="{00000000-0004-0000-0100-000006000000}"/>
    <hyperlink ref="B10:C10" location="'AT3C_cvrg(Insti)_UPY '!A1" display="AT-3 C" xr:uid="{00000000-0004-0000-0100-000007000000}"/>
    <hyperlink ref="B11:C11" location="'AT-4B'!A1" display="AT - 4" xr:uid="{00000000-0004-0000-0100-000008000000}"/>
    <hyperlink ref="B12:C12" location="'enrolment vs availed_UPY'!A1" display="AT - 4 A" xr:uid="{00000000-0004-0000-0100-000009000000}"/>
    <hyperlink ref="B13:C13" location="'AT-4B'!A1" display="AT - 4 B" xr:uid="{00000000-0004-0000-0100-00000A000000}"/>
    <hyperlink ref="B14:C14" location="T5_PLAN_vs_PRFM!A1" display="AT - 5" xr:uid="{00000000-0004-0000-0100-00000B000000}"/>
    <hyperlink ref="B15:C15" location="'T5A_PLAN_vs_PRFM '!A1" display="AT - 5 A" xr:uid="{00000000-0004-0000-0100-00000C000000}"/>
    <hyperlink ref="B16:C16" location="'T5B_PLAN_vs_PRFM  (2)'!A1" display="AT - 5 B" xr:uid="{00000000-0004-0000-0100-00000D000000}"/>
    <hyperlink ref="B17:C17" location="'T5C_Drought_PLAN_vs_PRFM '!A1" display="AT - 5 C" xr:uid="{00000000-0004-0000-0100-00000E000000}"/>
    <hyperlink ref="B18:C18" location="'T5D_Drought_PLAN_vs_PRFM  '!A1" display="AT - 5 D" xr:uid="{00000000-0004-0000-0100-00000F000000}"/>
    <hyperlink ref="B19:C19" location="T6_FG_py_Utlsn!A1" display="AT - 6" xr:uid="{00000000-0004-0000-0100-000010000000}"/>
    <hyperlink ref="B20:C20" location="'T6A_FG_Upy_Utlsn '!A1" display="AT - 6 A" xr:uid="{00000000-0004-0000-0100-000011000000}"/>
    <hyperlink ref="B21:C21" location="T6B_Pay_FG_FCI_Pry!A1" display="AT - 6 B" xr:uid="{00000000-0004-0000-0100-000012000000}"/>
    <hyperlink ref="B22:C22" location="T6C_Coarse_Grain!A1" display="AT - 6 C" xr:uid="{00000000-0004-0000-0100-000013000000}"/>
    <hyperlink ref="B23:C23" location="T7_CC_PY_Utlsn!A1" display="AT - 7" xr:uid="{00000000-0004-0000-0100-000014000000}"/>
    <hyperlink ref="B24:C24" location="'T7ACC_UPY_Utlsn '!A1" display="AT - 7 A" xr:uid="{00000000-0004-0000-0100-000015000000}"/>
    <hyperlink ref="B25:C25" location="'AT-8_Hon_CCH_Pry'!A1" display="AT - 8" xr:uid="{00000000-0004-0000-0100-000016000000}"/>
    <hyperlink ref="B26:C26" location="'AT-8A_Hon_CCH_UPry'!A1" display="AT - 8 A" xr:uid="{00000000-0004-0000-0100-000017000000}"/>
    <hyperlink ref="B27:C27" location="AT9_TA!A1" display="AT - 9" xr:uid="{00000000-0004-0000-0100-000018000000}"/>
    <hyperlink ref="B28:C28" location="AT10_MME!A1" display="AT - 10" xr:uid="{00000000-0004-0000-0100-000019000000}"/>
    <hyperlink ref="B29:C29" location="AT10A_!A1" display="AT - 10 A" xr:uid="{00000000-0004-0000-0100-00001A000000}"/>
    <hyperlink ref="B30:C30" location="'AT-10 B'!A1" display="AT - 10 B" xr:uid="{00000000-0004-0000-0100-00001B000000}"/>
    <hyperlink ref="B31:C31" location="'AT-10 C'!A1" display="AT - 10 C" xr:uid="{00000000-0004-0000-0100-00001C000000}"/>
    <hyperlink ref="B32:C32" location="'AT-10D'!A1" display="AT - 10 D" xr:uid="{00000000-0004-0000-0100-00001D000000}"/>
    <hyperlink ref="B33:C33" location="'AT-10 E'!A1" display="AT - 10 E " xr:uid="{00000000-0004-0000-0100-00001E000000}"/>
    <hyperlink ref="B34:C34" location="'AT-10 F'!A1" display="AT - 10 F" xr:uid="{00000000-0004-0000-0100-00001F000000}"/>
    <hyperlink ref="B35:C35" location="'AT11_KS Year wise'!A1" display="AT - 11" xr:uid="{00000000-0004-0000-0100-000020000000}"/>
    <hyperlink ref="B36:C36" location="'AT11A_KS-District wise'!A1" display="AT - 11 A" xr:uid="{00000000-0004-0000-0100-000021000000}"/>
    <hyperlink ref="B37:C37" location="'AT12_KD-New'!A1" display="AT - 12" xr:uid="{00000000-0004-0000-0100-000022000000}"/>
    <hyperlink ref="B38:C38" location="'AT12A_KD-Replacement'!A1" display="AT - 12 A" xr:uid="{00000000-0004-0000-0100-000023000000}"/>
    <hyperlink ref="B39:C39" location="'Mode of cooking'!A1" display="AT - 13" xr:uid="{00000000-0004-0000-0100-000024000000}"/>
    <hyperlink ref="B40:C40" location="'AT-14'!A1" display="AT - 14" xr:uid="{00000000-0004-0000-0100-000025000000}"/>
    <hyperlink ref="B41:C41" location="'AT-14 A'!A1" display="AT - 14 A" xr:uid="{00000000-0004-0000-0100-000026000000}"/>
    <hyperlink ref="C42" location="'AT-15'!A1" display="Contribution by community in form of  Tithi Bhojan or any other similar practice" xr:uid="{00000000-0004-0000-0100-000027000000}"/>
    <hyperlink ref="B42" location="'AT-15'!A1" display="AT - 15" xr:uid="{00000000-0004-0000-0100-000028000000}"/>
    <hyperlink ref="B43:C43" location="'AT-16'!A1" display="AT - 16" xr:uid="{00000000-0004-0000-0100-000029000000}"/>
    <hyperlink ref="B44:C44" location="'AT_17_Coverage-RBSK '!A1" display="AT - 17" xr:uid="{00000000-0004-0000-0100-00002A000000}"/>
    <hyperlink ref="B45:C45" location="'AT18_Details_Community '!A1" display="AT - 18" xr:uid="{00000000-0004-0000-0100-00002B000000}"/>
    <hyperlink ref="C46" location="AT_19_Impl_Agency!A1" display="Responsibility of Implementation" xr:uid="{00000000-0004-0000-0100-00002C000000}"/>
    <hyperlink ref="B46" location="AT_19_Impl_Agency!A1" display="AT - 19" xr:uid="{00000000-0004-0000-0100-00002D000000}"/>
    <hyperlink ref="B47:C47" location="'AT_20_CentralCookingagency '!A1" display="AT - 20" xr:uid="{00000000-0004-0000-0100-00002E000000}"/>
    <hyperlink ref="B48:C48" location="'AT-21'!A1" display="AT - 21" xr:uid="{00000000-0004-0000-0100-00002F000000}"/>
    <hyperlink ref="B49:C49" location="'AT-22'!A1" display="AT - 22" xr:uid="{00000000-0004-0000-0100-000030000000}"/>
    <hyperlink ref="B50:C50" location="'AT-23 MIS'!A1" display="AT - 23" xr:uid="{00000000-0004-0000-0100-000031000000}"/>
    <hyperlink ref="B51:C51" location="'AT-23A _AMS'!A1" display="AT - 23 A" xr:uid="{00000000-0004-0000-0100-000032000000}"/>
    <hyperlink ref="B52:C52" location="'AT-24'!A1" display="AT - 24" xr:uid="{00000000-0004-0000-0100-000033000000}"/>
    <hyperlink ref="B53:C53" location="'AT-25'!A1" display="AT - 25" xr:uid="{00000000-0004-0000-0100-000034000000}"/>
    <hyperlink ref="B54:C54" location="AT26_NoWD!A1" display="AT - 26" xr:uid="{00000000-0004-0000-0100-000035000000}"/>
    <hyperlink ref="B55:C55" location="AT26A_NoWD!A1" display="AT - 26 A" xr:uid="{00000000-0004-0000-0100-000036000000}"/>
    <hyperlink ref="B56:C56" location="AT27_Req_FG_CA_Pry!A1" display="AT - 27" xr:uid="{00000000-0004-0000-0100-000037000000}"/>
    <hyperlink ref="B57:C57" location="'AT27A_Req_FG_CA_U Pry '!A1" display="AT - 27 A" xr:uid="{00000000-0004-0000-0100-000038000000}"/>
    <hyperlink ref="B58:C58" location="'AT27B_Req_FG_CA_N CLP'!A1" display="AT - 27 B" xr:uid="{00000000-0004-0000-0100-000039000000}"/>
    <hyperlink ref="B59:C59" location="'AT27C_Req_FG_Drought -Pry '!A1" display="AT - 27 C" xr:uid="{00000000-0004-0000-0100-00003A000000}"/>
    <hyperlink ref="B60:C60" location="'AT27D_Req_FG_Drought -UPry '!A1" display="AT - 27 D" xr:uid="{00000000-0004-0000-0100-00003B000000}"/>
    <hyperlink ref="B61:C61" location="AT_28_RqmtKitchen!A1" display="AT - 28" xr:uid="{00000000-0004-0000-0100-00003C000000}"/>
    <hyperlink ref="B62:C62" location="'AT-28A_RqmtPlinthArea'!A1" display="AT - 28 A" xr:uid="{00000000-0004-0000-0100-00003D000000}"/>
    <hyperlink ref="B63:C63" location="'AT-28B_Kitchen repair'!A1" display="AT - 28 B" xr:uid="{00000000-0004-0000-0100-00003E000000}"/>
    <hyperlink ref="B64:C64" location="'AT29_Replacement KD '!A1" display="AT - 29" xr:uid="{00000000-0004-0000-0100-00003F000000}"/>
    <hyperlink ref="B65:C65" location="'AT29_A_Replacement KD'!A1" display="AT- 29 A" xr:uid="{00000000-0004-0000-0100-000040000000}"/>
    <hyperlink ref="B66:C66" location="'AT-30_Coook-cum-Helper'!A1" display="AT - 30" xr:uid="{00000000-0004-0000-0100-000041000000}"/>
    <hyperlink ref="B67:C67" location="'AT_31_Budget_provision '!A1" display="AT - 31" xr:uid="{00000000-0004-0000-0100-000042000000}"/>
    <hyperlink ref="B68:C68" location="'AT32_Drought Pry Util'!A1" display="AT - 32" xr:uid="{00000000-0004-0000-0100-000043000000}"/>
    <hyperlink ref="B69:C69" location="'AT-32A Drought UPry Util'!A1" display="AT - 32 A" xr:uid="{00000000-0004-0000-0100-000044000000}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6600CC"/>
    <pageSetUpPr fitToPage="1"/>
  </sheetPr>
  <dimension ref="A1:R47"/>
  <sheetViews>
    <sheetView view="pageBreakPreview" topLeftCell="C24" zoomScale="90" zoomScaleSheetLayoutView="90" workbookViewId="0">
      <selection activeCell="Q36" sqref="Q36"/>
    </sheetView>
  </sheetViews>
  <sheetFormatPr defaultColWidth="9.140625" defaultRowHeight="12.75" x14ac:dyDescent="0.2"/>
  <cols>
    <col min="1" max="1" width="6.7109375" style="10" customWidth="1"/>
    <col min="2" max="2" width="14.42578125" style="10" customWidth="1"/>
    <col min="3" max="3" width="12" style="10" customWidth="1"/>
    <col min="4" max="4" width="10.42578125" style="10" customWidth="1"/>
    <col min="5" max="5" width="10.140625" style="10" customWidth="1"/>
    <col min="6" max="6" width="13" style="10" customWidth="1"/>
    <col min="7" max="7" width="15.140625" style="10" customWidth="1"/>
    <col min="8" max="8" width="14.140625" style="10" customWidth="1"/>
    <col min="9" max="9" width="12.28515625" style="10" customWidth="1"/>
    <col min="10" max="10" width="11.7109375" style="10" customWidth="1"/>
    <col min="11" max="11" width="12" style="10" customWidth="1"/>
    <col min="12" max="12" width="14.140625" style="10" customWidth="1"/>
    <col min="13" max="13" width="10.42578125" style="10" bestFit="1" customWidth="1"/>
    <col min="14" max="14" width="10.5703125" style="10" customWidth="1"/>
    <col min="15" max="15" width="9.140625" style="10"/>
    <col min="16" max="17" width="10.42578125" style="10" bestFit="1" customWidth="1"/>
    <col min="18" max="16384" width="9.140625" style="10"/>
  </cols>
  <sheetData>
    <row r="1" spans="1:18" customFormat="1" x14ac:dyDescent="0.2">
      <c r="D1" s="26"/>
      <c r="E1" s="26"/>
      <c r="F1" s="26"/>
      <c r="G1" s="26"/>
      <c r="H1" s="26"/>
      <c r="I1" s="26"/>
      <c r="J1" s="26"/>
      <c r="K1" s="26"/>
      <c r="L1" s="168" t="s">
        <v>59</v>
      </c>
    </row>
    <row r="2" spans="1:18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</row>
    <row r="3" spans="1:18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</row>
    <row r="4" spans="1:18" customFormat="1" ht="10.5" customHeight="1" x14ac:dyDescent="0.2"/>
    <row r="5" spans="1:18" ht="19.5" customHeight="1" x14ac:dyDescent="0.25">
      <c r="A5" s="1235" t="s">
        <v>923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1:18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x14ac:dyDescent="0.2">
      <c r="A7" s="26" t="s">
        <v>687</v>
      </c>
      <c r="B7" s="26"/>
      <c r="C7" s="9"/>
      <c r="D7" s="9"/>
      <c r="F7" s="1261" t="s">
        <v>17</v>
      </c>
      <c r="G7" s="1261"/>
      <c r="H7" s="1261"/>
      <c r="I7" s="1261"/>
      <c r="J7" s="1261"/>
      <c r="K7" s="1261"/>
      <c r="L7" s="1261"/>
    </row>
    <row r="8" spans="1:18" x14ac:dyDescent="0.2">
      <c r="A8" s="9"/>
      <c r="F8" s="11"/>
      <c r="G8" s="63"/>
      <c r="H8" s="63"/>
      <c r="I8" s="1264" t="s">
        <v>1195</v>
      </c>
      <c r="J8" s="1264"/>
      <c r="K8" s="1264"/>
      <c r="L8" s="1264"/>
    </row>
    <row r="9" spans="1:18" s="9" customFormat="1" ht="12.75" customHeight="1" x14ac:dyDescent="0.2">
      <c r="A9" s="1262" t="s">
        <v>2</v>
      </c>
      <c r="B9" s="1262" t="s">
        <v>3</v>
      </c>
      <c r="C9" s="1103" t="s">
        <v>18</v>
      </c>
      <c r="D9" s="1132"/>
      <c r="E9" s="1132"/>
      <c r="F9" s="1132"/>
      <c r="G9" s="1104"/>
      <c r="H9" s="1103" t="s">
        <v>38</v>
      </c>
      <c r="I9" s="1132"/>
      <c r="J9" s="1132"/>
      <c r="K9" s="1132"/>
      <c r="L9" s="1132"/>
    </row>
    <row r="10" spans="1:18" s="9" customFormat="1" ht="77.45" customHeight="1" x14ac:dyDescent="0.2">
      <c r="A10" s="1263"/>
      <c r="B10" s="1263"/>
      <c r="C10" s="596" t="s">
        <v>932</v>
      </c>
      <c r="D10" s="596" t="s">
        <v>933</v>
      </c>
      <c r="E10" s="596" t="s">
        <v>66</v>
      </c>
      <c r="F10" s="596" t="s">
        <v>67</v>
      </c>
      <c r="G10" s="596" t="s">
        <v>617</v>
      </c>
      <c r="H10" s="596" t="s">
        <v>932</v>
      </c>
      <c r="I10" s="596" t="s">
        <v>933</v>
      </c>
      <c r="J10" s="596" t="s">
        <v>66</v>
      </c>
      <c r="K10" s="596" t="s">
        <v>67</v>
      </c>
      <c r="L10" s="596" t="s">
        <v>618</v>
      </c>
      <c r="N10" s="1038" t="s">
        <v>932</v>
      </c>
      <c r="O10" s="1038" t="s">
        <v>933</v>
      </c>
      <c r="P10" s="1038" t="s">
        <v>66</v>
      </c>
      <c r="Q10" s="1038" t="s">
        <v>67</v>
      </c>
      <c r="R10" s="1038" t="s">
        <v>617</v>
      </c>
    </row>
    <row r="11" spans="1:18" s="9" customFormat="1" x14ac:dyDescent="0.2">
      <c r="A11" s="176">
        <v>1</v>
      </c>
      <c r="B11" s="176">
        <v>2</v>
      </c>
      <c r="C11" s="567">
        <v>3</v>
      </c>
      <c r="D11" s="567">
        <v>4</v>
      </c>
      <c r="E11" s="176">
        <v>5</v>
      </c>
      <c r="F11" s="482">
        <v>6</v>
      </c>
      <c r="G11" s="176">
        <v>7</v>
      </c>
      <c r="H11" s="193">
        <v>8</v>
      </c>
      <c r="I11" s="193">
        <v>9</v>
      </c>
      <c r="J11" s="193">
        <v>10</v>
      </c>
      <c r="K11" s="193">
        <v>11</v>
      </c>
      <c r="L11" s="193">
        <v>12</v>
      </c>
      <c r="N11" s="9" t="s">
        <v>1282</v>
      </c>
    </row>
    <row r="12" spans="1:18" ht="15" customHeight="1" x14ac:dyDescent="0.2">
      <c r="A12" s="205">
        <v>1</v>
      </c>
      <c r="B12" s="573" t="s">
        <v>641</v>
      </c>
      <c r="C12" s="571">
        <v>2186.96</v>
      </c>
      <c r="D12" s="571">
        <v>105</v>
      </c>
      <c r="E12" s="486">
        <v>1701.48</v>
      </c>
      <c r="F12" s="901">
        <v>1669.79</v>
      </c>
      <c r="G12" s="486">
        <f>D12+E12-F12</f>
        <v>136.69000000000005</v>
      </c>
      <c r="H12" s="1267"/>
      <c r="I12" s="1268"/>
      <c r="J12" s="1268"/>
      <c r="K12" s="1268"/>
      <c r="L12" s="1269"/>
      <c r="M12" s="171"/>
      <c r="N12" s="171">
        <f>C12+'T6A_FG_Upy_Utlsn '!C12</f>
        <v>4746.3</v>
      </c>
      <c r="O12" s="171">
        <f>D12+'T6A_FG_Upy_Utlsn '!D12</f>
        <v>170.43</v>
      </c>
      <c r="P12" s="171">
        <f>E12+'T6A_FG_Upy_Utlsn '!E12</f>
        <v>3453.04</v>
      </c>
      <c r="Q12" s="171">
        <f>F12+'T6A_FG_Upy_Utlsn '!F12</f>
        <v>3376.24</v>
      </c>
      <c r="R12" s="171">
        <f>G12+'T6A_FG_Upy_Utlsn '!G12</f>
        <v>247.23000000000002</v>
      </c>
    </row>
    <row r="13" spans="1:18" ht="15" customHeight="1" x14ac:dyDescent="0.2">
      <c r="A13" s="205">
        <v>2</v>
      </c>
      <c r="B13" s="573" t="s">
        <v>642</v>
      </c>
      <c r="C13" s="571">
        <v>6847.77</v>
      </c>
      <c r="D13" s="571">
        <v>171.45</v>
      </c>
      <c r="E13" s="486">
        <v>5340.43</v>
      </c>
      <c r="F13" s="901">
        <v>5356.3306703992093</v>
      </c>
      <c r="G13" s="486">
        <f t="shared" ref="G13:G36" si="0">D13+E13-F13</f>
        <v>155.54932960079077</v>
      </c>
      <c r="H13" s="1270"/>
      <c r="I13" s="1271"/>
      <c r="J13" s="1271"/>
      <c r="K13" s="1271"/>
      <c r="L13" s="1272"/>
      <c r="M13" s="171"/>
      <c r="N13" s="171">
        <f>C13+'T6A_FG_Upy_Utlsn '!C13</f>
        <v>12551.7</v>
      </c>
      <c r="O13" s="171">
        <f>D13+'T6A_FG_Upy_Utlsn '!D13</f>
        <v>307.86</v>
      </c>
      <c r="P13" s="171">
        <f>E13+'T6A_FG_Upy_Utlsn '!E13</f>
        <v>9881.1500000000015</v>
      </c>
      <c r="Q13" s="171">
        <f>F13+'T6A_FG_Upy_Utlsn '!F13</f>
        <v>9836.2506703992094</v>
      </c>
      <c r="R13" s="171">
        <f>G13+'T6A_FG_Upy_Utlsn '!G13</f>
        <v>352.75932960079081</v>
      </c>
    </row>
    <row r="14" spans="1:18" ht="15" customHeight="1" x14ac:dyDescent="0.2">
      <c r="A14" s="205">
        <v>3</v>
      </c>
      <c r="B14" s="573" t="s">
        <v>643</v>
      </c>
      <c r="C14" s="571">
        <v>7186.21</v>
      </c>
      <c r="D14" s="571">
        <v>294.38</v>
      </c>
      <c r="E14" s="486">
        <v>6865.5480000000007</v>
      </c>
      <c r="F14" s="901">
        <v>7015.57</v>
      </c>
      <c r="G14" s="486">
        <f t="shared" si="0"/>
        <v>144.35800000000108</v>
      </c>
      <c r="H14" s="1270"/>
      <c r="I14" s="1271"/>
      <c r="J14" s="1271"/>
      <c r="K14" s="1271"/>
      <c r="L14" s="1272"/>
      <c r="M14" s="171"/>
      <c r="N14" s="171">
        <f>C14+'T6A_FG_Upy_Utlsn '!C14</f>
        <v>13666.720000000001</v>
      </c>
      <c r="O14" s="171">
        <f>D14+'T6A_FG_Upy_Utlsn '!D14</f>
        <v>492.97</v>
      </c>
      <c r="P14" s="171">
        <f>E14+'T6A_FG_Upy_Utlsn '!E14</f>
        <v>11556.378000000001</v>
      </c>
      <c r="Q14" s="171">
        <f>F14+'T6A_FG_Upy_Utlsn '!F14</f>
        <v>11667.24</v>
      </c>
      <c r="R14" s="171">
        <f>G14+'T6A_FG_Upy_Utlsn '!G14</f>
        <v>382.10800000000108</v>
      </c>
    </row>
    <row r="15" spans="1:18" ht="15" customHeight="1" x14ac:dyDescent="0.2">
      <c r="A15" s="205">
        <v>4</v>
      </c>
      <c r="B15" s="573" t="s">
        <v>644</v>
      </c>
      <c r="C15" s="571">
        <v>8775.49</v>
      </c>
      <c r="D15" s="571">
        <v>81.55</v>
      </c>
      <c r="E15" s="486">
        <v>7285.34</v>
      </c>
      <c r="F15" s="901">
        <v>7124.9999100000005</v>
      </c>
      <c r="G15" s="486">
        <f t="shared" si="0"/>
        <v>241.89008999999987</v>
      </c>
      <c r="H15" s="1270"/>
      <c r="I15" s="1271"/>
      <c r="J15" s="1271"/>
      <c r="K15" s="1271"/>
      <c r="L15" s="1272"/>
      <c r="M15" s="171"/>
      <c r="N15" s="171">
        <f>C15+'T6A_FG_Upy_Utlsn '!C15</f>
        <v>14771.93</v>
      </c>
      <c r="O15" s="171">
        <f>D15+'T6A_FG_Upy_Utlsn '!D15</f>
        <v>282.04000000000002</v>
      </c>
      <c r="P15" s="171">
        <f>E15+'T6A_FG_Upy_Utlsn '!E15</f>
        <v>12829.11</v>
      </c>
      <c r="Q15" s="171">
        <f>F15+'T6A_FG_Upy_Utlsn '!F15</f>
        <v>12668.029</v>
      </c>
      <c r="R15" s="171">
        <f>G15+'T6A_FG_Upy_Utlsn '!G15</f>
        <v>443.12100000000009</v>
      </c>
    </row>
    <row r="16" spans="1:18" ht="15" customHeight="1" x14ac:dyDescent="0.2">
      <c r="A16" s="205">
        <v>5</v>
      </c>
      <c r="B16" s="573" t="s">
        <v>645</v>
      </c>
      <c r="C16" s="571">
        <v>5011.42</v>
      </c>
      <c r="D16" s="571">
        <v>47.21</v>
      </c>
      <c r="E16" s="486">
        <v>3641.2400000000002</v>
      </c>
      <c r="F16" s="901">
        <v>3511.2560000000003</v>
      </c>
      <c r="G16" s="486">
        <f t="shared" si="0"/>
        <v>177.19399999999996</v>
      </c>
      <c r="H16" s="1270"/>
      <c r="I16" s="1271"/>
      <c r="J16" s="1271"/>
      <c r="K16" s="1271"/>
      <c r="L16" s="1272"/>
      <c r="M16" s="171"/>
      <c r="N16" s="171">
        <f>C16+'T6A_FG_Upy_Utlsn '!C16</f>
        <v>11067.560000000001</v>
      </c>
      <c r="O16" s="171">
        <f>D16+'T6A_FG_Upy_Utlsn '!D16</f>
        <v>192.38</v>
      </c>
      <c r="P16" s="171">
        <f>E16+'T6A_FG_Upy_Utlsn '!E16</f>
        <v>7469.77</v>
      </c>
      <c r="Q16" s="171">
        <f>F16+'T6A_FG_Upy_Utlsn '!F16</f>
        <v>7301.4060000000009</v>
      </c>
      <c r="R16" s="171">
        <f>G16+'T6A_FG_Upy_Utlsn '!G16</f>
        <v>360.74399999999969</v>
      </c>
    </row>
    <row r="17" spans="1:18" ht="15" customHeight="1" x14ac:dyDescent="0.2">
      <c r="A17" s="205">
        <v>6</v>
      </c>
      <c r="B17" s="573" t="s">
        <v>646</v>
      </c>
      <c r="C17" s="571">
        <v>3131.5</v>
      </c>
      <c r="D17" s="571">
        <v>131.93</v>
      </c>
      <c r="E17" s="486">
        <v>2299.62</v>
      </c>
      <c r="F17" s="901">
        <v>2347.4999999999991</v>
      </c>
      <c r="G17" s="486">
        <f t="shared" si="0"/>
        <v>84.050000000000637</v>
      </c>
      <c r="H17" s="1270"/>
      <c r="I17" s="1271"/>
      <c r="J17" s="1271"/>
      <c r="K17" s="1271"/>
      <c r="L17" s="1272"/>
      <c r="M17" s="171"/>
      <c r="N17" s="171">
        <f>C17+'T6A_FG_Upy_Utlsn '!C17</f>
        <v>6519.6100000000006</v>
      </c>
      <c r="O17" s="171">
        <f>D17+'T6A_FG_Upy_Utlsn '!D17</f>
        <v>282.61</v>
      </c>
      <c r="P17" s="171">
        <f>E17+'T6A_FG_Upy_Utlsn '!E17</f>
        <v>4323.74</v>
      </c>
      <c r="Q17" s="171">
        <f>F17+'T6A_FG_Upy_Utlsn '!F17</f>
        <v>4357.8999999999987</v>
      </c>
      <c r="R17" s="171">
        <f>G17+'T6A_FG_Upy_Utlsn '!G17</f>
        <v>248.4500000000005</v>
      </c>
    </row>
    <row r="18" spans="1:18" ht="15" customHeight="1" x14ac:dyDescent="0.2">
      <c r="A18" s="205">
        <v>7</v>
      </c>
      <c r="B18" s="573" t="s">
        <v>647</v>
      </c>
      <c r="C18" s="571">
        <v>7661.97</v>
      </c>
      <c r="D18" s="571">
        <v>238.5</v>
      </c>
      <c r="E18" s="486">
        <v>5464.3600000000006</v>
      </c>
      <c r="F18" s="901">
        <v>5582.6930000000002</v>
      </c>
      <c r="G18" s="486">
        <f t="shared" si="0"/>
        <v>120.16700000000037</v>
      </c>
      <c r="H18" s="1270"/>
      <c r="I18" s="1271"/>
      <c r="J18" s="1271"/>
      <c r="K18" s="1271"/>
      <c r="L18" s="1272"/>
      <c r="M18" s="171"/>
      <c r="N18" s="171">
        <f>C18+'T6A_FG_Upy_Utlsn '!C18</f>
        <v>13772.740000000002</v>
      </c>
      <c r="O18" s="171">
        <f>D18+'T6A_FG_Upy_Utlsn '!D18</f>
        <v>415.14</v>
      </c>
      <c r="P18" s="171">
        <f>E18+'T6A_FG_Upy_Utlsn '!E18</f>
        <v>9548.505000000001</v>
      </c>
      <c r="Q18" s="171">
        <f>F18+'T6A_FG_Upy_Utlsn '!F18</f>
        <v>9596.5529999999999</v>
      </c>
      <c r="R18" s="171">
        <f>G18+'T6A_FG_Upy_Utlsn '!G18</f>
        <v>367.09200000000055</v>
      </c>
    </row>
    <row r="19" spans="1:18" ht="15" customHeight="1" x14ac:dyDescent="0.2">
      <c r="A19" s="205">
        <v>8</v>
      </c>
      <c r="B19" s="573" t="s">
        <v>648</v>
      </c>
      <c r="C19" s="571">
        <v>530.04</v>
      </c>
      <c r="D19" s="571">
        <v>51.79</v>
      </c>
      <c r="E19" s="486">
        <v>452.90999999999997</v>
      </c>
      <c r="F19" s="901">
        <v>440.82</v>
      </c>
      <c r="G19" s="486">
        <f t="shared" si="0"/>
        <v>63.879999999999995</v>
      </c>
      <c r="H19" s="1270"/>
      <c r="I19" s="1271"/>
      <c r="J19" s="1271"/>
      <c r="K19" s="1271"/>
      <c r="L19" s="1272"/>
      <c r="M19" s="171"/>
      <c r="N19" s="171">
        <f>C19+'T6A_FG_Upy_Utlsn '!C19</f>
        <v>1100.78</v>
      </c>
      <c r="O19" s="171">
        <f>D19+'T6A_FG_Upy_Utlsn '!D19</f>
        <v>125.62</v>
      </c>
      <c r="P19" s="171">
        <f>E19+'T6A_FG_Upy_Utlsn '!E19</f>
        <v>905.26499999999999</v>
      </c>
      <c r="Q19" s="171">
        <f>F19+'T6A_FG_Upy_Utlsn '!F19</f>
        <v>923.19</v>
      </c>
      <c r="R19" s="171">
        <f>G19+'T6A_FG_Upy_Utlsn '!G19</f>
        <v>107.69499999999999</v>
      </c>
    </row>
    <row r="20" spans="1:18" ht="15" customHeight="1" x14ac:dyDescent="0.2">
      <c r="A20" s="205">
        <v>9</v>
      </c>
      <c r="B20" s="573" t="s">
        <v>649</v>
      </c>
      <c r="C20" s="571">
        <v>7938.8</v>
      </c>
      <c r="D20" s="571">
        <v>261.64999999999998</v>
      </c>
      <c r="E20" s="486">
        <v>6497.8899999999994</v>
      </c>
      <c r="F20" s="901">
        <v>6654.5149999999994</v>
      </c>
      <c r="G20" s="486">
        <f t="shared" si="0"/>
        <v>105.02499999999964</v>
      </c>
      <c r="H20" s="1270"/>
      <c r="I20" s="1271"/>
      <c r="J20" s="1271"/>
      <c r="K20" s="1271"/>
      <c r="L20" s="1272"/>
      <c r="M20" s="171"/>
      <c r="N20" s="171">
        <f>C20+'T6A_FG_Upy_Utlsn '!C20</f>
        <v>14151.560000000001</v>
      </c>
      <c r="O20" s="171">
        <f>D20+'T6A_FG_Upy_Utlsn '!D20</f>
        <v>348.10999999999996</v>
      </c>
      <c r="P20" s="171">
        <f>E20+'T6A_FG_Upy_Utlsn '!E20</f>
        <v>11403.39</v>
      </c>
      <c r="Q20" s="171">
        <f>F20+'T6A_FG_Upy_Utlsn '!F20</f>
        <v>11439.814999999999</v>
      </c>
      <c r="R20" s="171">
        <f>G20+'T6A_FG_Upy_Utlsn '!G20</f>
        <v>311.68499999999949</v>
      </c>
    </row>
    <row r="21" spans="1:18" ht="15" customHeight="1" x14ac:dyDescent="0.2">
      <c r="A21" s="205">
        <v>10</v>
      </c>
      <c r="B21" s="573" t="s">
        <v>650</v>
      </c>
      <c r="C21" s="571">
        <v>6657.93</v>
      </c>
      <c r="D21" s="571">
        <v>166.84</v>
      </c>
      <c r="E21" s="486">
        <v>4435.03</v>
      </c>
      <c r="F21" s="901">
        <v>4418.7440000000006</v>
      </c>
      <c r="G21" s="486">
        <f t="shared" si="0"/>
        <v>183.12599999999929</v>
      </c>
      <c r="H21" s="1270"/>
      <c r="I21" s="1271"/>
      <c r="J21" s="1271"/>
      <c r="K21" s="1271"/>
      <c r="L21" s="1272"/>
      <c r="M21" s="171"/>
      <c r="N21" s="171">
        <f>C21+'T6A_FG_Upy_Utlsn '!C21</f>
        <v>12262.880000000001</v>
      </c>
      <c r="O21" s="171">
        <f>D21+'T6A_FG_Upy_Utlsn '!D21</f>
        <v>379.3</v>
      </c>
      <c r="P21" s="171">
        <f>E21+'T6A_FG_Upy_Utlsn '!E21</f>
        <v>8665.2099999999991</v>
      </c>
      <c r="Q21" s="171">
        <f>F21+'T6A_FG_Upy_Utlsn '!F21</f>
        <v>8652.3970000000008</v>
      </c>
      <c r="R21" s="171">
        <f>G21+'T6A_FG_Upy_Utlsn '!G21</f>
        <v>392.11299999999937</v>
      </c>
    </row>
    <row r="22" spans="1:18" ht="15" customHeight="1" x14ac:dyDescent="0.2">
      <c r="A22" s="205">
        <v>11</v>
      </c>
      <c r="B22" s="573" t="s">
        <v>651</v>
      </c>
      <c r="C22" s="571">
        <v>3735.59</v>
      </c>
      <c r="D22" s="571">
        <v>120.34</v>
      </c>
      <c r="E22" s="486">
        <v>2922.09</v>
      </c>
      <c r="F22" s="901">
        <v>2895.5010000000007</v>
      </c>
      <c r="G22" s="486">
        <f t="shared" si="0"/>
        <v>146.92899999999963</v>
      </c>
      <c r="H22" s="1270"/>
      <c r="I22" s="1271"/>
      <c r="J22" s="1271"/>
      <c r="K22" s="1271"/>
      <c r="L22" s="1272"/>
      <c r="M22" s="171"/>
      <c r="N22" s="171">
        <f>C22+'T6A_FG_Upy_Utlsn '!C22</f>
        <v>7471.0300000000007</v>
      </c>
      <c r="O22" s="171">
        <f>D22+'T6A_FG_Upy_Utlsn '!D22</f>
        <v>290.35000000000002</v>
      </c>
      <c r="P22" s="171">
        <f>E22+'T6A_FG_Upy_Utlsn '!E22</f>
        <v>5528.26</v>
      </c>
      <c r="Q22" s="171">
        <f>F22+'T6A_FG_Upy_Utlsn '!F22</f>
        <v>5511.4910000000009</v>
      </c>
      <c r="R22" s="171">
        <f>G22+'T6A_FG_Upy_Utlsn '!G22</f>
        <v>307.11899999999969</v>
      </c>
    </row>
    <row r="23" spans="1:18" ht="15" customHeight="1" x14ac:dyDescent="0.2">
      <c r="A23" s="205">
        <v>12</v>
      </c>
      <c r="B23" s="573" t="s">
        <v>652</v>
      </c>
      <c r="C23" s="571">
        <v>2454.31</v>
      </c>
      <c r="D23" s="571">
        <v>62.6</v>
      </c>
      <c r="E23" s="486">
        <v>1430.02</v>
      </c>
      <c r="F23" s="901">
        <v>1270.6199999999999</v>
      </c>
      <c r="G23" s="486">
        <f t="shared" si="0"/>
        <v>222</v>
      </c>
      <c r="H23" s="1270"/>
      <c r="I23" s="1271"/>
      <c r="J23" s="1271"/>
      <c r="K23" s="1271"/>
      <c r="L23" s="1272"/>
      <c r="M23" s="171"/>
      <c r="N23" s="171">
        <f>C23+'T6A_FG_Upy_Utlsn '!C23</f>
        <v>6700.43</v>
      </c>
      <c r="O23" s="171">
        <f>D23+'T6A_FG_Upy_Utlsn '!D23</f>
        <v>259.94</v>
      </c>
      <c r="P23" s="171">
        <f>E23+'T6A_FG_Upy_Utlsn '!E23</f>
        <v>3095.09</v>
      </c>
      <c r="Q23" s="171">
        <f>F23+'T6A_FG_Upy_Utlsn '!F23</f>
        <v>3002.71</v>
      </c>
      <c r="R23" s="171">
        <f>G23+'T6A_FG_Upy_Utlsn '!G23</f>
        <v>352.31999999999994</v>
      </c>
    </row>
    <row r="24" spans="1:18" ht="15" customHeight="1" x14ac:dyDescent="0.2">
      <c r="A24" s="205">
        <v>13</v>
      </c>
      <c r="B24" s="573" t="s">
        <v>653</v>
      </c>
      <c r="C24" s="571">
        <v>9024.9500000000007</v>
      </c>
      <c r="D24" s="571">
        <v>585.96</v>
      </c>
      <c r="E24" s="486">
        <v>6766.01</v>
      </c>
      <c r="F24" s="901">
        <v>7170.7000000000007</v>
      </c>
      <c r="G24" s="486">
        <f t="shared" si="0"/>
        <v>181.26999999999953</v>
      </c>
      <c r="H24" s="1270"/>
      <c r="I24" s="1271"/>
      <c r="J24" s="1271"/>
      <c r="K24" s="1271"/>
      <c r="L24" s="1272"/>
      <c r="M24" s="171"/>
      <c r="N24" s="171">
        <f>C24+'T6A_FG_Upy_Utlsn '!C24</f>
        <v>17135.41</v>
      </c>
      <c r="O24" s="171">
        <f>D24+'T6A_FG_Upy_Utlsn '!D24</f>
        <v>1738.2</v>
      </c>
      <c r="P24" s="171">
        <f>E24+'T6A_FG_Upy_Utlsn '!E24</f>
        <v>12495.351000000001</v>
      </c>
      <c r="Q24" s="171">
        <f>F24+'T6A_FG_Upy_Utlsn '!F24</f>
        <v>13937.710000000001</v>
      </c>
      <c r="R24" s="171">
        <f>G24+'T6A_FG_Upy_Utlsn '!G24</f>
        <v>295.84099999999944</v>
      </c>
    </row>
    <row r="25" spans="1:18" ht="15" customHeight="1" x14ac:dyDescent="0.2">
      <c r="A25" s="205">
        <v>14</v>
      </c>
      <c r="B25" s="573" t="s">
        <v>654</v>
      </c>
      <c r="C25" s="571">
        <v>14878.86</v>
      </c>
      <c r="D25" s="571">
        <v>785.14</v>
      </c>
      <c r="E25" s="486">
        <v>12930.77</v>
      </c>
      <c r="F25" s="901">
        <v>13414.599999999999</v>
      </c>
      <c r="G25" s="486">
        <f t="shared" si="0"/>
        <v>301.31000000000131</v>
      </c>
      <c r="H25" s="1270"/>
      <c r="I25" s="1271"/>
      <c r="J25" s="1271"/>
      <c r="K25" s="1271"/>
      <c r="L25" s="1272"/>
      <c r="M25" s="171"/>
      <c r="N25" s="171">
        <f>C25+'T6A_FG_Upy_Utlsn '!C25</f>
        <v>32459.13</v>
      </c>
      <c r="O25" s="171">
        <f>D25+'T6A_FG_Upy_Utlsn '!D25</f>
        <v>895.36</v>
      </c>
      <c r="P25" s="171">
        <f>E25+'T6A_FG_Upy_Utlsn '!E25</f>
        <v>25527.73</v>
      </c>
      <c r="Q25" s="171">
        <f>F25+'T6A_FG_Upy_Utlsn '!F25</f>
        <v>25821.909999999996</v>
      </c>
      <c r="R25" s="171">
        <f>G25+'T6A_FG_Upy_Utlsn '!G25</f>
        <v>601.18000000000211</v>
      </c>
    </row>
    <row r="26" spans="1:18" s="153" customFormat="1" ht="15" customHeight="1" x14ac:dyDescent="0.2">
      <c r="A26" s="205">
        <v>15</v>
      </c>
      <c r="B26" s="573" t="s">
        <v>655</v>
      </c>
      <c r="C26" s="571">
        <v>9258.17</v>
      </c>
      <c r="D26" s="571">
        <v>167.24</v>
      </c>
      <c r="E26" s="486">
        <v>7786.5399999999991</v>
      </c>
      <c r="F26" s="901">
        <v>7633.1975156250001</v>
      </c>
      <c r="G26" s="486">
        <f t="shared" si="0"/>
        <v>320.58248437499878</v>
      </c>
      <c r="H26" s="1270"/>
      <c r="I26" s="1271"/>
      <c r="J26" s="1271"/>
      <c r="K26" s="1271"/>
      <c r="L26" s="1272"/>
      <c r="M26" s="171"/>
      <c r="N26" s="171">
        <f>C26+'T6A_FG_Upy_Utlsn '!C26</f>
        <v>16886.91</v>
      </c>
      <c r="O26" s="171">
        <f>D26+'T6A_FG_Upy_Utlsn '!D26</f>
        <v>275.16000000000003</v>
      </c>
      <c r="P26" s="171">
        <f>E26+'T6A_FG_Upy_Utlsn '!E26</f>
        <v>14138.2</v>
      </c>
      <c r="Q26" s="171">
        <f>F26+'T6A_FG_Upy_Utlsn '!F26</f>
        <v>13838.977613985655</v>
      </c>
      <c r="R26" s="171">
        <f>G26+'T6A_FG_Upy_Utlsn '!G26</f>
        <v>574.38238601434387</v>
      </c>
    </row>
    <row r="27" spans="1:18" s="153" customFormat="1" ht="15" customHeight="1" x14ac:dyDescent="0.2">
      <c r="A27" s="205">
        <v>16</v>
      </c>
      <c r="B27" s="573" t="s">
        <v>656</v>
      </c>
      <c r="C27" s="571">
        <v>9161.73</v>
      </c>
      <c r="D27" s="571">
        <v>515.97</v>
      </c>
      <c r="E27" s="486">
        <v>7178.49</v>
      </c>
      <c r="F27" s="901">
        <v>7611.44</v>
      </c>
      <c r="G27" s="486">
        <f t="shared" si="0"/>
        <v>83.020000000000437</v>
      </c>
      <c r="H27" s="1270"/>
      <c r="I27" s="1271"/>
      <c r="J27" s="1271"/>
      <c r="K27" s="1271"/>
      <c r="L27" s="1272"/>
      <c r="M27" s="171"/>
      <c r="N27" s="171">
        <f>C27+'T6A_FG_Upy_Utlsn '!C27</f>
        <v>17079.239999999998</v>
      </c>
      <c r="O27" s="171">
        <f>D27+'T6A_FG_Upy_Utlsn '!D27</f>
        <v>773.23</v>
      </c>
      <c r="P27" s="171">
        <f>E27+'T6A_FG_Upy_Utlsn '!E27</f>
        <v>13130.663</v>
      </c>
      <c r="Q27" s="171">
        <f>F27+'T6A_FG_Upy_Utlsn '!F27</f>
        <v>13605.529999999999</v>
      </c>
      <c r="R27" s="171">
        <f>G27+'T6A_FG_Upy_Utlsn '!G27</f>
        <v>298.36300000000119</v>
      </c>
    </row>
    <row r="28" spans="1:18" s="153" customFormat="1" ht="15" customHeight="1" x14ac:dyDescent="0.2">
      <c r="A28" s="205">
        <v>17</v>
      </c>
      <c r="B28" s="573" t="s">
        <v>657</v>
      </c>
      <c r="C28" s="571">
        <v>8240.51</v>
      </c>
      <c r="D28" s="571">
        <v>157.72999999999999</v>
      </c>
      <c r="E28" s="486">
        <v>7247.4599999999991</v>
      </c>
      <c r="F28" s="901">
        <v>7181.0347999999985</v>
      </c>
      <c r="G28" s="486">
        <f t="shared" si="0"/>
        <v>224.15520000000015</v>
      </c>
      <c r="H28" s="1270"/>
      <c r="I28" s="1271"/>
      <c r="J28" s="1271"/>
      <c r="K28" s="1271"/>
      <c r="L28" s="1272"/>
      <c r="M28" s="171"/>
      <c r="N28" s="171">
        <f>C28+'T6A_FG_Upy_Utlsn '!C28</f>
        <v>16270.619999999999</v>
      </c>
      <c r="O28" s="171">
        <f>D28+'T6A_FG_Upy_Utlsn '!D28</f>
        <v>282.68</v>
      </c>
      <c r="P28" s="171">
        <f>E28+'T6A_FG_Upy_Utlsn '!E28</f>
        <v>12333.109999999999</v>
      </c>
      <c r="Q28" s="171">
        <f>F28+'T6A_FG_Upy_Utlsn '!F28</f>
        <v>12168.599949999998</v>
      </c>
      <c r="R28" s="171">
        <f>G28+'T6A_FG_Upy_Utlsn '!G28</f>
        <v>447.19005000000016</v>
      </c>
    </row>
    <row r="29" spans="1:18" s="153" customFormat="1" ht="15" customHeight="1" x14ac:dyDescent="0.2">
      <c r="A29" s="205">
        <v>18</v>
      </c>
      <c r="B29" s="573" t="s">
        <v>658</v>
      </c>
      <c r="C29" s="571">
        <v>13389.04</v>
      </c>
      <c r="D29" s="571">
        <v>77.989999999999995</v>
      </c>
      <c r="E29" s="486">
        <v>9890.9699999999993</v>
      </c>
      <c r="F29" s="901">
        <v>9720.3023799999992</v>
      </c>
      <c r="G29" s="486">
        <f t="shared" si="0"/>
        <v>248.65761999999995</v>
      </c>
      <c r="H29" s="1270"/>
      <c r="I29" s="1271"/>
      <c r="J29" s="1271"/>
      <c r="K29" s="1271"/>
      <c r="L29" s="1272"/>
      <c r="M29" s="171"/>
      <c r="N29" s="171">
        <f>C29+'T6A_FG_Upy_Utlsn '!C29</f>
        <v>23557.71</v>
      </c>
      <c r="O29" s="171">
        <f>D29+'T6A_FG_Upy_Utlsn '!D29</f>
        <v>187.54</v>
      </c>
      <c r="P29" s="171">
        <f>E29+'T6A_FG_Upy_Utlsn '!E29</f>
        <v>18500.93</v>
      </c>
      <c r="Q29" s="171">
        <f>F29+'T6A_FG_Upy_Utlsn '!F29</f>
        <v>18207.753140000001</v>
      </c>
      <c r="R29" s="171">
        <f>G29+'T6A_FG_Upy_Utlsn '!G29</f>
        <v>480.71686000000045</v>
      </c>
    </row>
    <row r="30" spans="1:18" s="153" customFormat="1" ht="15" customHeight="1" x14ac:dyDescent="0.2">
      <c r="A30" s="205">
        <v>19</v>
      </c>
      <c r="B30" s="573" t="s">
        <v>659</v>
      </c>
      <c r="C30" s="571">
        <v>13798.99</v>
      </c>
      <c r="D30" s="571">
        <v>349.13</v>
      </c>
      <c r="E30" s="486">
        <v>11252.109999999999</v>
      </c>
      <c r="F30" s="901">
        <v>11365.847</v>
      </c>
      <c r="G30" s="486">
        <f t="shared" si="0"/>
        <v>235.39299999999821</v>
      </c>
      <c r="H30" s="1270"/>
      <c r="I30" s="1271"/>
      <c r="J30" s="1271"/>
      <c r="K30" s="1271"/>
      <c r="L30" s="1272"/>
      <c r="M30" s="171"/>
      <c r="N30" s="171">
        <f>C30+'T6A_FG_Upy_Utlsn '!C30</f>
        <v>27638.73</v>
      </c>
      <c r="O30" s="171">
        <f>D30+'T6A_FG_Upy_Utlsn '!D30</f>
        <v>537.54999999999995</v>
      </c>
      <c r="P30" s="171">
        <f>E30+'T6A_FG_Upy_Utlsn '!E30</f>
        <v>21304.87</v>
      </c>
      <c r="Q30" s="171">
        <f>F30+'T6A_FG_Upy_Utlsn '!F30</f>
        <v>21356.327000000001</v>
      </c>
      <c r="R30" s="171">
        <f>G30+'T6A_FG_Upy_Utlsn '!G30</f>
        <v>486.09299999999712</v>
      </c>
    </row>
    <row r="31" spans="1:18" s="153" customFormat="1" ht="15" customHeight="1" x14ac:dyDescent="0.2">
      <c r="A31" s="205">
        <v>20</v>
      </c>
      <c r="B31" s="573" t="s">
        <v>660</v>
      </c>
      <c r="C31" s="571">
        <v>6737.76</v>
      </c>
      <c r="D31" s="571">
        <v>84.31</v>
      </c>
      <c r="E31" s="486">
        <v>5264.44</v>
      </c>
      <c r="F31" s="901">
        <v>5122.8499999999995</v>
      </c>
      <c r="G31" s="486">
        <f t="shared" si="0"/>
        <v>225.90000000000055</v>
      </c>
      <c r="H31" s="1270"/>
      <c r="I31" s="1271"/>
      <c r="J31" s="1271"/>
      <c r="K31" s="1271"/>
      <c r="L31" s="1272"/>
      <c r="M31" s="171"/>
      <c r="N31" s="171">
        <f>C31+'T6A_FG_Upy_Utlsn '!C31</f>
        <v>12095.24</v>
      </c>
      <c r="O31" s="171">
        <f>D31+'T6A_FG_Upy_Utlsn '!D31</f>
        <v>215.11</v>
      </c>
      <c r="P31" s="171">
        <f>E31+'T6A_FG_Upy_Utlsn '!E31</f>
        <v>9352.0499999999993</v>
      </c>
      <c r="Q31" s="171">
        <f>F31+'T6A_FG_Upy_Utlsn '!F31</f>
        <v>9118.33</v>
      </c>
      <c r="R31" s="171">
        <f>G31+'T6A_FG_Upy_Utlsn '!G31</f>
        <v>448.83000000000038</v>
      </c>
    </row>
    <row r="32" spans="1:18" s="153" customFormat="1" ht="15" customHeight="1" x14ac:dyDescent="0.2">
      <c r="A32" s="205">
        <v>21</v>
      </c>
      <c r="B32" s="573" t="s">
        <v>661</v>
      </c>
      <c r="C32" s="571">
        <v>1475.31</v>
      </c>
      <c r="D32" s="571">
        <v>667.01</v>
      </c>
      <c r="E32" s="486">
        <v>0</v>
      </c>
      <c r="F32" s="901">
        <v>579.04999999999995</v>
      </c>
      <c r="G32" s="486">
        <f t="shared" si="0"/>
        <v>87.960000000000036</v>
      </c>
      <c r="H32" s="1270"/>
      <c r="I32" s="1271"/>
      <c r="J32" s="1271"/>
      <c r="K32" s="1271"/>
      <c r="L32" s="1272"/>
      <c r="M32" s="171"/>
      <c r="N32" s="171">
        <f>C32+'T6A_FG_Upy_Utlsn '!C32</f>
        <v>3023.41</v>
      </c>
      <c r="O32" s="171">
        <f>D32+'T6A_FG_Upy_Utlsn '!D32</f>
        <v>1081.9000000000001</v>
      </c>
      <c r="P32" s="171">
        <f>E32+'T6A_FG_Upy_Utlsn '!E32</f>
        <v>0</v>
      </c>
      <c r="Q32" s="171">
        <f>F32+'T6A_FG_Upy_Utlsn '!F32</f>
        <v>984.75</v>
      </c>
      <c r="R32" s="171">
        <f>G32+'T6A_FG_Upy_Utlsn '!G32</f>
        <v>97.150000000000034</v>
      </c>
    </row>
    <row r="33" spans="1:18" s="153" customFormat="1" ht="15" customHeight="1" x14ac:dyDescent="0.2">
      <c r="A33" s="205">
        <v>22</v>
      </c>
      <c r="B33" s="573" t="s">
        <v>662</v>
      </c>
      <c r="C33" s="571">
        <v>3875.8</v>
      </c>
      <c r="D33" s="571">
        <v>85.05</v>
      </c>
      <c r="E33" s="486">
        <v>2664.16</v>
      </c>
      <c r="F33" s="901">
        <v>2667.6849280000006</v>
      </c>
      <c r="G33" s="486">
        <f t="shared" si="0"/>
        <v>81.525071999999454</v>
      </c>
      <c r="H33" s="1270"/>
      <c r="I33" s="1271"/>
      <c r="J33" s="1271"/>
      <c r="K33" s="1271"/>
      <c r="L33" s="1272"/>
      <c r="M33" s="171"/>
      <c r="N33" s="171">
        <f>C33+'T6A_FG_Upy_Utlsn '!C33</f>
        <v>7002.04</v>
      </c>
      <c r="O33" s="171">
        <f>D33+'T6A_FG_Upy_Utlsn '!D33</f>
        <v>251.54000000000002</v>
      </c>
      <c r="P33" s="171">
        <f>E33+'T6A_FG_Upy_Utlsn '!E33</f>
        <v>5078.62</v>
      </c>
      <c r="Q33" s="171">
        <f>F33+'T6A_FG_Upy_Utlsn '!F33</f>
        <v>5097.9230000000007</v>
      </c>
      <c r="R33" s="171">
        <f>G33+'T6A_FG_Upy_Utlsn '!G33</f>
        <v>232.23699999999963</v>
      </c>
    </row>
    <row r="34" spans="1:18" ht="15" customHeight="1" x14ac:dyDescent="0.2">
      <c r="A34" s="205">
        <v>23</v>
      </c>
      <c r="B34" s="573" t="s">
        <v>663</v>
      </c>
      <c r="C34" s="571">
        <v>2350.5300000000002</v>
      </c>
      <c r="D34" s="571">
        <v>48.27</v>
      </c>
      <c r="E34" s="486">
        <v>1683.6</v>
      </c>
      <c r="F34" s="901">
        <v>1642.3999999999999</v>
      </c>
      <c r="G34" s="486">
        <f t="shared" si="0"/>
        <v>89.470000000000027</v>
      </c>
      <c r="H34" s="1270"/>
      <c r="I34" s="1271"/>
      <c r="J34" s="1271"/>
      <c r="K34" s="1271"/>
      <c r="L34" s="1272"/>
      <c r="M34" s="171"/>
      <c r="N34" s="171">
        <f>C34+'T6A_FG_Upy_Utlsn '!C34</f>
        <v>6213.3700000000008</v>
      </c>
      <c r="O34" s="171">
        <f>D34+'T6A_FG_Upy_Utlsn '!D34</f>
        <v>196.44</v>
      </c>
      <c r="P34" s="171">
        <f>E34+'T6A_FG_Upy_Utlsn '!E34</f>
        <v>3452.91</v>
      </c>
      <c r="Q34" s="171">
        <f>F34+'T6A_FG_Upy_Utlsn '!F34</f>
        <v>3476.0699999999997</v>
      </c>
      <c r="R34" s="171">
        <f>G34+'T6A_FG_Upy_Utlsn '!G34</f>
        <v>173.2800000000002</v>
      </c>
    </row>
    <row r="35" spans="1:18" ht="15" customHeight="1" x14ac:dyDescent="0.2">
      <c r="A35" s="201">
        <v>24</v>
      </c>
      <c r="B35" s="573" t="s">
        <v>664</v>
      </c>
      <c r="C35" s="571">
        <v>324.64999999999998</v>
      </c>
      <c r="D35" s="571">
        <v>91.49</v>
      </c>
      <c r="E35" s="486">
        <v>235.88</v>
      </c>
      <c r="F35" s="901">
        <v>285.87350000000004</v>
      </c>
      <c r="G35" s="486">
        <f t="shared" si="0"/>
        <v>41.496499999999969</v>
      </c>
      <c r="H35" s="1270"/>
      <c r="I35" s="1271"/>
      <c r="J35" s="1271"/>
      <c r="K35" s="1271"/>
      <c r="L35" s="1272"/>
      <c r="M35" s="171"/>
      <c r="N35" s="171">
        <f>C35+'T6A_FG_Upy_Utlsn '!C35</f>
        <v>662.44</v>
      </c>
      <c r="O35" s="171">
        <f>D35+'T6A_FG_Upy_Utlsn '!D35</f>
        <v>120.39999999999999</v>
      </c>
      <c r="P35" s="171">
        <f>E35+'T6A_FG_Upy_Utlsn '!E35</f>
        <v>539.5</v>
      </c>
      <c r="Q35" s="171">
        <f>F35+'T6A_FG_Upy_Utlsn '!F35</f>
        <v>589.50350000000003</v>
      </c>
      <c r="R35" s="171">
        <f>G35+'T6A_FG_Upy_Utlsn '!G35</f>
        <v>70.396500000000003</v>
      </c>
    </row>
    <row r="36" spans="1:18" ht="15" customHeight="1" x14ac:dyDescent="0.2">
      <c r="A36" s="1265" t="s">
        <v>16</v>
      </c>
      <c r="B36" s="1266"/>
      <c r="C36" s="541">
        <f>SUM(C12:C35)</f>
        <v>154634.28999999998</v>
      </c>
      <c r="D36" s="541">
        <f>SUM(D12:D35)</f>
        <v>5348.5300000000007</v>
      </c>
      <c r="E36" s="541">
        <f>SUM(E12:E35)</f>
        <v>121236.38800000002</v>
      </c>
      <c r="F36" s="680">
        <f>SUM(F12:F35)</f>
        <v>122683.31970402419</v>
      </c>
      <c r="G36" s="541">
        <f t="shared" si="0"/>
        <v>3901.5982959758257</v>
      </c>
      <c r="H36" s="1273"/>
      <c r="I36" s="1273"/>
      <c r="J36" s="1273"/>
      <c r="K36" s="1273"/>
      <c r="L36" s="1274"/>
      <c r="M36" s="171"/>
      <c r="N36" s="171">
        <f>C36+'T6A_FG_Upy_Utlsn '!C36</f>
        <v>298807.49</v>
      </c>
      <c r="O36" s="171">
        <f>D36+'T6A_FG_Upy_Utlsn '!D36</f>
        <v>10101.86</v>
      </c>
      <c r="P36" s="171">
        <f>E36+'T6A_FG_Upy_Utlsn '!E36</f>
        <v>224512.842</v>
      </c>
      <c r="Q36" s="171">
        <f>F36+'T6A_FG_Upy_Utlsn '!F36</f>
        <v>226536.60587438484</v>
      </c>
      <c r="R36" s="171">
        <f>G36+'T6A_FG_Upy_Utlsn '!G36</f>
        <v>8078.0961256151713</v>
      </c>
    </row>
    <row r="37" spans="1:18" s="672" customFormat="1" ht="15" customHeight="1" x14ac:dyDescent="0.2">
      <c r="A37" s="659"/>
      <c r="B37" s="659"/>
      <c r="C37" s="541">
        <f>'T6A_FG_Upy_Utlsn '!C36</f>
        <v>144173.20000000001</v>
      </c>
      <c r="D37" s="541">
        <f>'T6A_FG_Upy_Utlsn '!D36</f>
        <v>4753.33</v>
      </c>
      <c r="E37" s="541">
        <f>'T6A_FG_Upy_Utlsn '!E36</f>
        <v>103276.454</v>
      </c>
      <c r="F37" s="541">
        <f>'T6A_FG_Upy_Utlsn '!F36</f>
        <v>103853.28617036065</v>
      </c>
      <c r="G37" s="541">
        <f>'T6A_FG_Upy_Utlsn '!G36</f>
        <v>4176.4978296393456</v>
      </c>
      <c r="H37" s="673"/>
      <c r="I37" s="673"/>
      <c r="J37" s="673"/>
      <c r="K37" s="673"/>
      <c r="L37" s="673"/>
      <c r="M37" s="171"/>
      <c r="N37" s="171"/>
      <c r="O37" s="546"/>
      <c r="P37" s="546"/>
    </row>
    <row r="38" spans="1:18" s="606" customFormat="1" ht="15" customHeight="1" x14ac:dyDescent="0.2">
      <c r="A38" s="659"/>
      <c r="B38" s="659"/>
      <c r="C38" s="207">
        <f>SUM(C36:C37)</f>
        <v>298807.49</v>
      </c>
      <c r="D38" s="207">
        <f>SUM(D36:D37)</f>
        <v>10101.86</v>
      </c>
      <c r="E38" s="207">
        <f>SUM(E36:E37)</f>
        <v>224512.842</v>
      </c>
      <c r="F38" s="681">
        <f>SUM(F36:F37)</f>
        <v>226536.60587438484</v>
      </c>
      <c r="G38" s="207">
        <f>SUM(G36:G37)</f>
        <v>8078.0961256151713</v>
      </c>
      <c r="H38" s="607"/>
      <c r="I38" s="607"/>
      <c r="J38" s="607"/>
      <c r="K38" s="607"/>
      <c r="L38" s="607"/>
    </row>
    <row r="39" spans="1:18" x14ac:dyDescent="0.2">
      <c r="A39" s="14" t="s">
        <v>619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8" ht="15.75" customHeight="1" x14ac:dyDescent="0.2">
      <c r="A40" s="266" t="s">
        <v>811</v>
      </c>
      <c r="B40" s="266"/>
      <c r="C40" s="267"/>
      <c r="D40" s="266"/>
      <c r="E40" s="266"/>
      <c r="F40" s="215"/>
      <c r="G40" s="215"/>
      <c r="H40" s="9"/>
      <c r="I40" s="9"/>
      <c r="J40" s="9"/>
      <c r="K40" s="9"/>
      <c r="L40" s="9"/>
    </row>
    <row r="41" spans="1:18" ht="18" customHeight="1" x14ac:dyDescent="0.2">
      <c r="A41" s="204"/>
      <c r="B41" s="204"/>
      <c r="C41" s="219"/>
      <c r="D41" s="219"/>
      <c r="E41" s="219"/>
      <c r="F41" s="372"/>
      <c r="G41" s="219"/>
      <c r="H41" s="204"/>
      <c r="I41" s="258"/>
      <c r="J41" s="258"/>
      <c r="K41" s="258"/>
      <c r="L41" s="210"/>
    </row>
    <row r="42" spans="1:18" ht="12.75" customHeight="1" x14ac:dyDescent="0.2">
      <c r="A42" s="204" t="s">
        <v>11</v>
      </c>
      <c r="B42" s="204"/>
      <c r="C42" s="219"/>
      <c r="D42" s="219"/>
      <c r="E42" s="204"/>
      <c r="F42" s="204"/>
      <c r="G42" s="204"/>
      <c r="H42" s="204"/>
      <c r="I42" s="258"/>
      <c r="J42" s="258"/>
      <c r="K42" s="258"/>
      <c r="L42" s="210"/>
    </row>
    <row r="43" spans="1:18" s="566" customFormat="1" ht="12.75" customHeight="1" x14ac:dyDescent="0.2">
      <c r="A43" s="254"/>
      <c r="B43" s="254"/>
      <c r="C43" s="219"/>
      <c r="D43" s="219"/>
      <c r="E43" s="254"/>
      <c r="F43" s="254"/>
      <c r="G43" s="254"/>
      <c r="H43" s="254"/>
      <c r="I43" s="258"/>
      <c r="J43" s="258"/>
      <c r="K43" s="258"/>
      <c r="L43" s="254"/>
    </row>
    <row r="44" spans="1:18" ht="12.75" customHeight="1" x14ac:dyDescent="0.2">
      <c r="A44" s="9" t="s">
        <v>1191</v>
      </c>
      <c r="B44" s="204"/>
      <c r="C44" s="204"/>
      <c r="D44" s="1085" t="s">
        <v>804</v>
      </c>
      <c r="E44" s="1085"/>
      <c r="F44" s="1085"/>
      <c r="G44" s="1085"/>
      <c r="H44" s="204"/>
      <c r="I44" s="1085" t="s">
        <v>803</v>
      </c>
      <c r="J44" s="1085"/>
      <c r="K44" s="1085"/>
      <c r="L44" s="1085"/>
    </row>
    <row r="45" spans="1:18" x14ac:dyDescent="0.2">
      <c r="B45" s="9"/>
      <c r="C45" s="9"/>
      <c r="D45" s="1084" t="s">
        <v>802</v>
      </c>
      <c r="E45" s="1084"/>
      <c r="F45" s="1084"/>
      <c r="G45" s="1084"/>
      <c r="I45" s="1258" t="s">
        <v>802</v>
      </c>
      <c r="J45" s="1258"/>
      <c r="K45" s="1258"/>
      <c r="L45" s="1258"/>
    </row>
    <row r="46" spans="1:18" x14ac:dyDescent="0.2">
      <c r="A46" s="9"/>
      <c r="D46" s="1084" t="s">
        <v>805</v>
      </c>
      <c r="E46" s="1084"/>
      <c r="F46" s="1084"/>
      <c r="G46" s="1084"/>
    </row>
    <row r="47" spans="1:18" x14ac:dyDescent="0.2">
      <c r="A47" s="1260"/>
      <c r="B47" s="1260"/>
      <c r="C47" s="1260"/>
      <c r="D47" s="1260"/>
      <c r="E47" s="1260"/>
      <c r="F47" s="1260"/>
      <c r="G47" s="1260"/>
      <c r="H47" s="1260"/>
      <c r="I47" s="1260"/>
      <c r="J47" s="1260"/>
      <c r="K47" s="1260"/>
      <c r="L47" s="1260"/>
    </row>
  </sheetData>
  <mergeCells count="17">
    <mergeCell ref="A3:L3"/>
    <mergeCell ref="A2:L2"/>
    <mergeCell ref="A5:L5"/>
    <mergeCell ref="H12:L36"/>
    <mergeCell ref="A47:L47"/>
    <mergeCell ref="F7:L7"/>
    <mergeCell ref="A9:A10"/>
    <mergeCell ref="B9:B10"/>
    <mergeCell ref="C9:G9"/>
    <mergeCell ref="H9:L9"/>
    <mergeCell ref="I8:L8"/>
    <mergeCell ref="A36:B36"/>
    <mergeCell ref="I44:L44"/>
    <mergeCell ref="I45:L45"/>
    <mergeCell ref="D44:G44"/>
    <mergeCell ref="D45:G45"/>
    <mergeCell ref="D46:G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rowBreaks count="1" manualBreakCount="1">
    <brk id="46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6600CC"/>
    <pageSetUpPr fitToPage="1"/>
  </sheetPr>
  <dimension ref="A1:R47"/>
  <sheetViews>
    <sheetView view="pageBreakPreview" topLeftCell="A7" zoomScaleSheetLayoutView="100" workbookViewId="0">
      <selection activeCell="C12" sqref="C12:C35"/>
    </sheetView>
  </sheetViews>
  <sheetFormatPr defaultColWidth="9.140625" defaultRowHeight="12.75" x14ac:dyDescent="0.2"/>
  <cols>
    <col min="1" max="1" width="6" style="10" customWidth="1"/>
    <col min="2" max="2" width="14.5703125" style="10" customWidth="1"/>
    <col min="3" max="3" width="10.5703125" style="10" customWidth="1"/>
    <col min="4" max="4" width="9.85546875" style="10" customWidth="1"/>
    <col min="5" max="5" width="10.42578125" style="10" customWidth="1"/>
    <col min="6" max="6" width="10.85546875" style="10" customWidth="1"/>
    <col min="7" max="7" width="14.42578125" style="10" customWidth="1"/>
    <col min="8" max="8" width="12.42578125" style="10" customWidth="1"/>
    <col min="9" max="9" width="12.140625" style="10" customWidth="1"/>
    <col min="10" max="10" width="9" style="10" customWidth="1"/>
    <col min="11" max="11" width="12" style="10" customWidth="1"/>
    <col min="12" max="12" width="13.7109375" style="10" customWidth="1"/>
    <col min="13" max="13" width="9.140625" style="10" hidden="1" customWidth="1"/>
    <col min="14" max="16384" width="9.140625" style="10"/>
  </cols>
  <sheetData>
    <row r="1" spans="1:18" customFormat="1" x14ac:dyDescent="0.2">
      <c r="D1" s="26"/>
      <c r="E1" s="26"/>
      <c r="F1" s="26"/>
      <c r="G1" s="26"/>
      <c r="H1" s="26"/>
      <c r="I1" s="26"/>
      <c r="J1" s="26"/>
      <c r="K1" s="26"/>
      <c r="L1" s="1276" t="s">
        <v>68</v>
      </c>
      <c r="M1" s="1276"/>
    </row>
    <row r="2" spans="1:18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35"/>
    </row>
    <row r="3" spans="1:18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34"/>
    </row>
    <row r="4" spans="1:18" customFormat="1" ht="10.5" customHeight="1" x14ac:dyDescent="0.2"/>
    <row r="5" spans="1:18" ht="19.5" customHeight="1" x14ac:dyDescent="0.25">
      <c r="A5" s="1235" t="s">
        <v>924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1:18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x14ac:dyDescent="0.2">
      <c r="A7" s="26" t="s">
        <v>687</v>
      </c>
      <c r="B7" s="26"/>
      <c r="C7" s="9"/>
      <c r="D7" s="9"/>
      <c r="F7" s="1261" t="s">
        <v>17</v>
      </c>
      <c r="G7" s="1261"/>
      <c r="H7" s="1261"/>
      <c r="I7" s="1261"/>
      <c r="J7" s="1261"/>
      <c r="K7" s="1261"/>
      <c r="L7" s="1261"/>
    </row>
    <row r="8" spans="1:18" x14ac:dyDescent="0.2">
      <c r="A8" s="9"/>
      <c r="F8" s="11"/>
      <c r="G8" s="63"/>
      <c r="H8" s="63"/>
      <c r="I8" s="1264" t="s">
        <v>1195</v>
      </c>
      <c r="J8" s="1264"/>
      <c r="K8" s="1264"/>
      <c r="L8" s="1264"/>
    </row>
    <row r="9" spans="1:18" s="9" customFormat="1" x14ac:dyDescent="0.2">
      <c r="A9" s="1109" t="s">
        <v>2</v>
      </c>
      <c r="B9" s="1109" t="s">
        <v>3</v>
      </c>
      <c r="C9" s="1103" t="s">
        <v>18</v>
      </c>
      <c r="D9" s="1132"/>
      <c r="E9" s="1132"/>
      <c r="F9" s="1132"/>
      <c r="G9" s="1132"/>
      <c r="H9" s="1103" t="s">
        <v>38</v>
      </c>
      <c r="I9" s="1132"/>
      <c r="J9" s="1132"/>
      <c r="K9" s="1132"/>
      <c r="L9" s="1132"/>
    </row>
    <row r="10" spans="1:18" s="9" customFormat="1" ht="77.45" customHeight="1" x14ac:dyDescent="0.2">
      <c r="A10" s="1109"/>
      <c r="B10" s="1109"/>
      <c r="C10" s="564" t="s">
        <v>932</v>
      </c>
      <c r="D10" s="564" t="s">
        <v>933</v>
      </c>
      <c r="E10" s="564" t="s">
        <v>66</v>
      </c>
      <c r="F10" s="564" t="s">
        <v>67</v>
      </c>
      <c r="G10" s="564" t="s">
        <v>617</v>
      </c>
      <c r="H10" s="564" t="s">
        <v>932</v>
      </c>
      <c r="I10" s="564" t="s">
        <v>933</v>
      </c>
      <c r="J10" s="564" t="s">
        <v>66</v>
      </c>
      <c r="K10" s="564" t="s">
        <v>67</v>
      </c>
      <c r="L10" s="564" t="s">
        <v>618</v>
      </c>
    </row>
    <row r="11" spans="1:18" s="9" customFormat="1" x14ac:dyDescent="0.2">
      <c r="A11" s="176">
        <v>1</v>
      </c>
      <c r="B11" s="176">
        <v>2</v>
      </c>
      <c r="C11" s="567">
        <v>3</v>
      </c>
      <c r="D11" s="567">
        <v>4</v>
      </c>
      <c r="E11" s="176">
        <v>5</v>
      </c>
      <c r="F11" s="482">
        <v>6</v>
      </c>
      <c r="G11" s="176">
        <v>7</v>
      </c>
      <c r="H11" s="176">
        <v>8</v>
      </c>
      <c r="I11" s="176">
        <v>9</v>
      </c>
      <c r="J11" s="176">
        <v>10</v>
      </c>
      <c r="K11" s="176">
        <v>11</v>
      </c>
      <c r="L11" s="176">
        <v>12</v>
      </c>
    </row>
    <row r="12" spans="1:18" ht="15" customHeight="1" x14ac:dyDescent="0.2">
      <c r="A12" s="152">
        <v>1</v>
      </c>
      <c r="B12" s="565" t="s">
        <v>641</v>
      </c>
      <c r="C12" s="571">
        <v>2559.34</v>
      </c>
      <c r="D12" s="571">
        <v>65.430000000000007</v>
      </c>
      <c r="E12" s="198">
        <v>1751.56</v>
      </c>
      <c r="F12" s="901">
        <v>1706.45</v>
      </c>
      <c r="G12" s="198">
        <f>D12+E12-F12</f>
        <v>110.53999999999996</v>
      </c>
      <c r="H12" s="1275"/>
      <c r="I12" s="1275"/>
      <c r="J12" s="1275"/>
      <c r="K12" s="1275"/>
      <c r="L12" s="1275"/>
      <c r="M12" s="1275"/>
      <c r="N12" s="171">
        <v>790.45</v>
      </c>
      <c r="O12" s="171">
        <f>D12+E12</f>
        <v>1816.99</v>
      </c>
      <c r="P12" s="546">
        <f>F12/O12</f>
        <v>0.93916312142609482</v>
      </c>
      <c r="Q12" s="546">
        <f>F12/C12</f>
        <v>0.66675392874725514</v>
      </c>
      <c r="R12" s="171">
        <v>110.53999999999996</v>
      </c>
    </row>
    <row r="13" spans="1:18" ht="15" customHeight="1" x14ac:dyDescent="0.2">
      <c r="A13" s="152">
        <v>2</v>
      </c>
      <c r="B13" s="565" t="s">
        <v>642</v>
      </c>
      <c r="C13" s="571">
        <v>5703.93</v>
      </c>
      <c r="D13" s="571">
        <v>136.41</v>
      </c>
      <c r="E13" s="198">
        <v>4540.72</v>
      </c>
      <c r="F13" s="901">
        <v>4479.92</v>
      </c>
      <c r="G13" s="198">
        <f t="shared" ref="G13:G35" si="0">D13+E13-F13</f>
        <v>197.21000000000004</v>
      </c>
      <c r="H13" s="1275"/>
      <c r="I13" s="1275"/>
      <c r="J13" s="1275"/>
      <c r="K13" s="1275"/>
      <c r="L13" s="1275"/>
      <c r="M13" s="1275"/>
      <c r="N13" s="171">
        <v>3025.7800000000007</v>
      </c>
      <c r="O13" s="171">
        <f t="shared" ref="O13:O36" si="1">D13+E13</f>
        <v>4677.13</v>
      </c>
      <c r="P13" s="546">
        <f t="shared" ref="P13:P36" si="2">F13/O13</f>
        <v>0.95783525367052014</v>
      </c>
      <c r="Q13" s="546">
        <f t="shared" ref="Q13:Q36" si="3">F13/C13</f>
        <v>0.7854093581092334</v>
      </c>
      <c r="R13" s="171">
        <v>197.20999999999958</v>
      </c>
    </row>
    <row r="14" spans="1:18" ht="15" customHeight="1" x14ac:dyDescent="0.2">
      <c r="A14" s="152">
        <v>3</v>
      </c>
      <c r="B14" s="565" t="s">
        <v>643</v>
      </c>
      <c r="C14" s="571">
        <v>6480.51</v>
      </c>
      <c r="D14" s="571">
        <v>198.59</v>
      </c>
      <c r="E14" s="198">
        <v>4690.83</v>
      </c>
      <c r="F14" s="901">
        <v>4651.67</v>
      </c>
      <c r="G14" s="198">
        <f t="shared" si="0"/>
        <v>237.75</v>
      </c>
      <c r="H14" s="1275"/>
      <c r="I14" s="1275"/>
      <c r="J14" s="1275"/>
      <c r="K14" s="1275"/>
      <c r="L14" s="1275"/>
      <c r="M14" s="1275"/>
      <c r="N14" s="171">
        <v>1901.55</v>
      </c>
      <c r="O14" s="171">
        <f t="shared" si="1"/>
        <v>4889.42</v>
      </c>
      <c r="P14" s="546">
        <f t="shared" si="2"/>
        <v>0.95137460066838198</v>
      </c>
      <c r="Q14" s="546">
        <f t="shared" si="3"/>
        <v>0.71779381561019118</v>
      </c>
      <c r="R14" s="171">
        <v>237.75</v>
      </c>
    </row>
    <row r="15" spans="1:18" ht="15" customHeight="1" x14ac:dyDescent="0.25">
      <c r="A15" s="152">
        <v>4</v>
      </c>
      <c r="B15" s="565" t="s">
        <v>644</v>
      </c>
      <c r="C15" s="571">
        <v>5996.44</v>
      </c>
      <c r="D15" s="571">
        <v>200.49</v>
      </c>
      <c r="E15" s="682">
        <v>5543.77</v>
      </c>
      <c r="F15" s="901">
        <v>5543.02909</v>
      </c>
      <c r="G15" s="198">
        <f t="shared" si="0"/>
        <v>201.23091000000022</v>
      </c>
      <c r="H15" s="1275"/>
      <c r="I15" s="1275"/>
      <c r="J15" s="1275"/>
      <c r="K15" s="1275"/>
      <c r="L15" s="1275"/>
      <c r="M15" s="1275"/>
      <c r="N15" s="171">
        <v>2273.4290900000001</v>
      </c>
      <c r="O15" s="171">
        <f t="shared" si="1"/>
        <v>5744.26</v>
      </c>
      <c r="P15" s="546">
        <f t="shared" si="2"/>
        <v>0.96496834927388375</v>
      </c>
      <c r="Q15" s="546">
        <f t="shared" si="3"/>
        <v>0.92438665107964069</v>
      </c>
      <c r="R15" s="171">
        <v>201.23091000000022</v>
      </c>
    </row>
    <row r="16" spans="1:18" ht="15" customHeight="1" x14ac:dyDescent="0.2">
      <c r="A16" s="152">
        <v>5</v>
      </c>
      <c r="B16" s="565" t="s">
        <v>645</v>
      </c>
      <c r="C16" s="571">
        <v>6056.14</v>
      </c>
      <c r="D16" s="571">
        <v>145.16999999999999</v>
      </c>
      <c r="E16" s="198">
        <v>3828.5299999999997</v>
      </c>
      <c r="F16" s="901">
        <v>3790.15</v>
      </c>
      <c r="G16" s="198">
        <f t="shared" si="0"/>
        <v>183.54999999999973</v>
      </c>
      <c r="H16" s="1275"/>
      <c r="I16" s="1275"/>
      <c r="J16" s="1275"/>
      <c r="K16" s="1275"/>
      <c r="L16" s="1275"/>
      <c r="M16" s="1275"/>
      <c r="N16" s="171">
        <v>1589.8</v>
      </c>
      <c r="O16" s="171">
        <f t="shared" si="1"/>
        <v>3973.7</v>
      </c>
      <c r="P16" s="546">
        <f t="shared" si="2"/>
        <v>0.95380879281274389</v>
      </c>
      <c r="Q16" s="546">
        <f t="shared" si="3"/>
        <v>0.62583592849570846</v>
      </c>
      <c r="R16" s="171">
        <v>183.54999999999973</v>
      </c>
    </row>
    <row r="17" spans="1:18" ht="15" customHeight="1" x14ac:dyDescent="0.2">
      <c r="A17" s="152">
        <v>6</v>
      </c>
      <c r="B17" s="565" t="s">
        <v>646</v>
      </c>
      <c r="C17" s="571">
        <v>3388.11</v>
      </c>
      <c r="D17" s="571">
        <v>150.68</v>
      </c>
      <c r="E17" s="198">
        <v>2024.12</v>
      </c>
      <c r="F17" s="901">
        <v>2010.3999999999999</v>
      </c>
      <c r="G17" s="198">
        <f t="shared" si="0"/>
        <v>164.39999999999986</v>
      </c>
      <c r="H17" s="1275"/>
      <c r="I17" s="1275"/>
      <c r="J17" s="1275"/>
      <c r="K17" s="1275"/>
      <c r="L17" s="1275"/>
      <c r="M17" s="1275"/>
      <c r="N17" s="171">
        <v>1308.9000000000001</v>
      </c>
      <c r="O17" s="171">
        <f t="shared" si="1"/>
        <v>2174.7999999999997</v>
      </c>
      <c r="P17" s="546">
        <f t="shared" si="2"/>
        <v>0.92440684200846057</v>
      </c>
      <c r="Q17" s="546">
        <f t="shared" si="3"/>
        <v>0.59336916451945176</v>
      </c>
      <c r="R17" s="171">
        <v>164.39999999999986</v>
      </c>
    </row>
    <row r="18" spans="1:18" ht="15" customHeight="1" x14ac:dyDescent="0.2">
      <c r="A18" s="152">
        <v>7</v>
      </c>
      <c r="B18" s="565" t="s">
        <v>647</v>
      </c>
      <c r="C18" s="571">
        <v>6110.77</v>
      </c>
      <c r="D18" s="571">
        <v>176.64</v>
      </c>
      <c r="E18" s="198">
        <v>4084.1450000000004</v>
      </c>
      <c r="F18" s="901">
        <v>4013.8600000000006</v>
      </c>
      <c r="G18" s="198">
        <f t="shared" si="0"/>
        <v>246.92500000000018</v>
      </c>
      <c r="H18" s="1275"/>
      <c r="I18" s="1275"/>
      <c r="J18" s="1275"/>
      <c r="K18" s="1275"/>
      <c r="L18" s="1275"/>
      <c r="M18" s="1275"/>
      <c r="N18" s="171">
        <v>1986.66</v>
      </c>
      <c r="O18" s="171">
        <f t="shared" si="1"/>
        <v>4260.7850000000008</v>
      </c>
      <c r="P18" s="546">
        <f t="shared" si="2"/>
        <v>0.94204706409734351</v>
      </c>
      <c r="Q18" s="546">
        <f t="shared" si="3"/>
        <v>0.65685011872480892</v>
      </c>
      <c r="R18" s="171">
        <v>246.92500000000018</v>
      </c>
    </row>
    <row r="19" spans="1:18" ht="15" customHeight="1" x14ac:dyDescent="0.2">
      <c r="A19" s="152">
        <v>8</v>
      </c>
      <c r="B19" s="565" t="s">
        <v>648</v>
      </c>
      <c r="C19" s="571">
        <v>570.74</v>
      </c>
      <c r="D19" s="571">
        <v>73.83</v>
      </c>
      <c r="E19" s="198">
        <v>452.35500000000002</v>
      </c>
      <c r="F19" s="901">
        <v>482.37000000000006</v>
      </c>
      <c r="G19" s="198">
        <f t="shared" si="0"/>
        <v>43.814999999999998</v>
      </c>
      <c r="H19" s="1275"/>
      <c r="I19" s="1275"/>
      <c r="J19" s="1275"/>
      <c r="K19" s="1275"/>
      <c r="L19" s="1275"/>
      <c r="M19" s="1275"/>
      <c r="N19" s="171">
        <v>366.95</v>
      </c>
      <c r="O19" s="171">
        <f t="shared" si="1"/>
        <v>526.18500000000006</v>
      </c>
      <c r="P19" s="546">
        <f t="shared" si="2"/>
        <v>0.91673080760569003</v>
      </c>
      <c r="Q19" s="546">
        <f t="shared" si="3"/>
        <v>0.84516592493955223</v>
      </c>
      <c r="R19" s="171">
        <v>43.814999999999998</v>
      </c>
    </row>
    <row r="20" spans="1:18" ht="15" customHeight="1" x14ac:dyDescent="0.25">
      <c r="A20" s="152">
        <v>9</v>
      </c>
      <c r="B20" s="565" t="s">
        <v>649</v>
      </c>
      <c r="C20" s="571">
        <v>6212.76</v>
      </c>
      <c r="D20" s="571">
        <v>86.46</v>
      </c>
      <c r="E20" s="682">
        <v>4905.5</v>
      </c>
      <c r="F20" s="901">
        <v>4785.3</v>
      </c>
      <c r="G20" s="198">
        <f t="shared" si="0"/>
        <v>206.65999999999985</v>
      </c>
      <c r="H20" s="1275"/>
      <c r="I20" s="1275"/>
      <c r="J20" s="1275"/>
      <c r="K20" s="1275"/>
      <c r="L20" s="1275"/>
      <c r="M20" s="1275"/>
      <c r="N20" s="171">
        <v>2088.4</v>
      </c>
      <c r="O20" s="171">
        <f t="shared" si="1"/>
        <v>4991.96</v>
      </c>
      <c r="P20" s="546">
        <f t="shared" si="2"/>
        <v>0.95860143110121077</v>
      </c>
      <c r="Q20" s="546">
        <f t="shared" si="3"/>
        <v>0.77023738241940776</v>
      </c>
      <c r="R20" s="171">
        <v>206.65999999999985</v>
      </c>
    </row>
    <row r="21" spans="1:18" ht="15" customHeight="1" x14ac:dyDescent="0.2">
      <c r="A21" s="152">
        <v>10</v>
      </c>
      <c r="B21" s="565" t="s">
        <v>650</v>
      </c>
      <c r="C21" s="571">
        <v>5604.95</v>
      </c>
      <c r="D21" s="571">
        <v>212.46</v>
      </c>
      <c r="E21" s="198">
        <v>4230.18</v>
      </c>
      <c r="F21" s="901">
        <v>4233.6530000000002</v>
      </c>
      <c r="G21" s="198">
        <f t="shared" si="0"/>
        <v>208.98700000000008</v>
      </c>
      <c r="H21" s="1275"/>
      <c r="I21" s="1275"/>
      <c r="J21" s="1275"/>
      <c r="K21" s="1275"/>
      <c r="L21" s="1275"/>
      <c r="M21" s="1275"/>
      <c r="N21" s="171">
        <v>2104.413</v>
      </c>
      <c r="O21" s="171">
        <f t="shared" si="1"/>
        <v>4442.6400000000003</v>
      </c>
      <c r="P21" s="546">
        <f t="shared" si="2"/>
        <v>0.95295882628347106</v>
      </c>
      <c r="Q21" s="546">
        <f t="shared" si="3"/>
        <v>0.75534179609095542</v>
      </c>
      <c r="R21" s="171">
        <v>208.98700000000008</v>
      </c>
    </row>
    <row r="22" spans="1:18" ht="15" customHeight="1" x14ac:dyDescent="0.2">
      <c r="A22" s="152">
        <v>11</v>
      </c>
      <c r="B22" s="565" t="s">
        <v>651</v>
      </c>
      <c r="C22" s="571">
        <v>3735.44</v>
      </c>
      <c r="D22" s="571">
        <v>170.01</v>
      </c>
      <c r="E22" s="198">
        <v>2606.17</v>
      </c>
      <c r="F22" s="901">
        <v>2615.9900000000002</v>
      </c>
      <c r="G22" s="198">
        <f t="shared" si="0"/>
        <v>160.19000000000005</v>
      </c>
      <c r="H22" s="1275"/>
      <c r="I22" s="1275"/>
      <c r="J22" s="1275"/>
      <c r="K22" s="1275"/>
      <c r="L22" s="1275"/>
      <c r="M22" s="1275"/>
      <c r="N22" s="171">
        <v>1138.6290000000001</v>
      </c>
      <c r="O22" s="171">
        <f t="shared" si="1"/>
        <v>2776.1800000000003</v>
      </c>
      <c r="P22" s="546">
        <f t="shared" si="2"/>
        <v>0.94229841004545811</v>
      </c>
      <c r="Q22" s="546">
        <f t="shared" si="3"/>
        <v>0.70031642858672616</v>
      </c>
      <c r="R22" s="171">
        <v>160.19000000000005</v>
      </c>
    </row>
    <row r="23" spans="1:18" ht="15" customHeight="1" x14ac:dyDescent="0.25">
      <c r="A23" s="152">
        <v>12</v>
      </c>
      <c r="B23" s="565" t="s">
        <v>652</v>
      </c>
      <c r="C23" s="571">
        <v>4246.12</v>
      </c>
      <c r="D23" s="571">
        <v>197.34</v>
      </c>
      <c r="E23" s="682">
        <v>1665.0700000000002</v>
      </c>
      <c r="F23" s="901">
        <v>1732.0900000000001</v>
      </c>
      <c r="G23" s="198">
        <f t="shared" si="0"/>
        <v>130.31999999999994</v>
      </c>
      <c r="H23" s="1275"/>
      <c r="I23" s="1275"/>
      <c r="J23" s="1275"/>
      <c r="K23" s="1275"/>
      <c r="L23" s="1275"/>
      <c r="M23" s="1275"/>
      <c r="N23" s="171">
        <v>1028.9000000000001</v>
      </c>
      <c r="O23" s="171">
        <f t="shared" si="1"/>
        <v>1862.41</v>
      </c>
      <c r="P23" s="546">
        <f t="shared" si="2"/>
        <v>0.93002614891457847</v>
      </c>
      <c r="Q23" s="546">
        <f t="shared" si="3"/>
        <v>0.40792299793694015</v>
      </c>
      <c r="R23" s="171">
        <v>130.31999999999994</v>
      </c>
    </row>
    <row r="24" spans="1:18" ht="15" customHeight="1" x14ac:dyDescent="0.2">
      <c r="A24" s="152">
        <v>13</v>
      </c>
      <c r="B24" s="565" t="s">
        <v>653</v>
      </c>
      <c r="C24" s="571">
        <v>8110.46</v>
      </c>
      <c r="D24" s="571">
        <v>1152.24</v>
      </c>
      <c r="E24" s="198">
        <v>5729.3410000000003</v>
      </c>
      <c r="F24" s="901">
        <v>6767.01</v>
      </c>
      <c r="G24" s="198">
        <f t="shared" si="0"/>
        <v>114.57099999999991</v>
      </c>
      <c r="H24" s="1275"/>
      <c r="I24" s="1275"/>
      <c r="J24" s="1275"/>
      <c r="K24" s="1275"/>
      <c r="L24" s="1275"/>
      <c r="M24" s="1275"/>
      <c r="N24" s="171">
        <v>5630.254280926657</v>
      </c>
      <c r="O24" s="171">
        <f t="shared" si="1"/>
        <v>6881.5810000000001</v>
      </c>
      <c r="P24" s="546">
        <f t="shared" si="2"/>
        <v>0.98335106423945318</v>
      </c>
      <c r="Q24" s="546">
        <f t="shared" si="3"/>
        <v>0.83435588117073511</v>
      </c>
      <c r="R24" s="171">
        <v>114.57099999999991</v>
      </c>
    </row>
    <row r="25" spans="1:18" ht="15" customHeight="1" x14ac:dyDescent="0.2">
      <c r="A25" s="152">
        <v>14</v>
      </c>
      <c r="B25" s="565" t="s">
        <v>654</v>
      </c>
      <c r="C25" s="571">
        <v>17580.27</v>
      </c>
      <c r="D25" s="571">
        <v>110.22</v>
      </c>
      <c r="E25" s="198">
        <v>12596.96</v>
      </c>
      <c r="F25" s="901">
        <v>12407.309999999998</v>
      </c>
      <c r="G25" s="198">
        <f t="shared" si="0"/>
        <v>299.8700000000008</v>
      </c>
      <c r="H25" s="1275"/>
      <c r="I25" s="1275"/>
      <c r="J25" s="1275"/>
      <c r="K25" s="1275"/>
      <c r="L25" s="1275"/>
      <c r="M25" s="1275"/>
      <c r="N25" s="171">
        <v>5057.1899999999996</v>
      </c>
      <c r="O25" s="171">
        <f t="shared" si="1"/>
        <v>12707.179999999998</v>
      </c>
      <c r="P25" s="546">
        <f t="shared" si="2"/>
        <v>0.9764015304733229</v>
      </c>
      <c r="Q25" s="546">
        <f t="shared" si="3"/>
        <v>0.70575195944089586</v>
      </c>
      <c r="R25" s="171">
        <v>299.8700000000008</v>
      </c>
    </row>
    <row r="26" spans="1:18" s="153" customFormat="1" ht="15" customHeight="1" x14ac:dyDescent="0.2">
      <c r="A26" s="152">
        <v>15</v>
      </c>
      <c r="B26" s="565" t="s">
        <v>655</v>
      </c>
      <c r="C26" s="571">
        <v>7628.74</v>
      </c>
      <c r="D26" s="571">
        <v>107.92</v>
      </c>
      <c r="E26" s="198">
        <v>6351.6600000000008</v>
      </c>
      <c r="F26" s="901">
        <v>6205.7800983606558</v>
      </c>
      <c r="G26" s="198">
        <f t="shared" si="0"/>
        <v>253.79990163934508</v>
      </c>
      <c r="H26" s="1275"/>
      <c r="I26" s="1275"/>
      <c r="J26" s="1275"/>
      <c r="K26" s="1275"/>
      <c r="L26" s="1275"/>
      <c r="M26" s="1275"/>
      <c r="N26" s="171">
        <v>3169.6800983606549</v>
      </c>
      <c r="O26" s="171">
        <f t="shared" si="1"/>
        <v>6459.5800000000008</v>
      </c>
      <c r="P26" s="546">
        <f t="shared" si="2"/>
        <v>0.96070953504107925</v>
      </c>
      <c r="Q26" s="546">
        <f t="shared" si="3"/>
        <v>0.81347379755512128</v>
      </c>
      <c r="R26" s="171">
        <v>253.79990163934508</v>
      </c>
    </row>
    <row r="27" spans="1:18" s="153" customFormat="1" ht="15" customHeight="1" x14ac:dyDescent="0.2">
      <c r="A27" s="152">
        <v>16</v>
      </c>
      <c r="B27" s="565" t="s">
        <v>656</v>
      </c>
      <c r="C27" s="571">
        <v>7917.51</v>
      </c>
      <c r="D27" s="571">
        <v>257.26</v>
      </c>
      <c r="E27" s="198">
        <v>5952.1730000000007</v>
      </c>
      <c r="F27" s="901">
        <v>5994.09</v>
      </c>
      <c r="G27" s="198">
        <f t="shared" si="0"/>
        <v>215.34300000000076</v>
      </c>
      <c r="H27" s="1275"/>
      <c r="I27" s="1275"/>
      <c r="J27" s="1275"/>
      <c r="K27" s="1275"/>
      <c r="L27" s="1275"/>
      <c r="M27" s="1275"/>
      <c r="N27" s="171">
        <v>4208.57</v>
      </c>
      <c r="O27" s="171">
        <f t="shared" si="1"/>
        <v>6209.4330000000009</v>
      </c>
      <c r="P27" s="546">
        <f t="shared" si="2"/>
        <v>0.96532002197302058</v>
      </c>
      <c r="Q27" s="546">
        <f t="shared" si="3"/>
        <v>0.75706756290803545</v>
      </c>
      <c r="R27" s="171">
        <v>215.34300000000076</v>
      </c>
    </row>
    <row r="28" spans="1:18" s="153" customFormat="1" ht="15" customHeight="1" x14ac:dyDescent="0.2">
      <c r="A28" s="152">
        <v>17</v>
      </c>
      <c r="B28" s="565" t="s">
        <v>657</v>
      </c>
      <c r="C28" s="571">
        <v>8030.11</v>
      </c>
      <c r="D28" s="571">
        <v>124.95</v>
      </c>
      <c r="E28" s="198">
        <v>5085.6499999999996</v>
      </c>
      <c r="F28" s="901">
        <v>4987.5651499999994</v>
      </c>
      <c r="G28" s="198">
        <f t="shared" si="0"/>
        <v>223.03485000000001</v>
      </c>
      <c r="H28" s="1275"/>
      <c r="I28" s="1275"/>
      <c r="J28" s="1275"/>
      <c r="K28" s="1275"/>
      <c r="L28" s="1275"/>
      <c r="M28" s="1275"/>
      <c r="N28" s="171">
        <v>2644.2651499999997</v>
      </c>
      <c r="O28" s="171">
        <f t="shared" si="1"/>
        <v>5210.5999999999995</v>
      </c>
      <c r="P28" s="546">
        <f t="shared" si="2"/>
        <v>0.95719593712816187</v>
      </c>
      <c r="Q28" s="546">
        <f t="shared" si="3"/>
        <v>0.62110794870805008</v>
      </c>
      <c r="R28" s="171">
        <v>223.03485000000001</v>
      </c>
    </row>
    <row r="29" spans="1:18" s="153" customFormat="1" ht="15" customHeight="1" x14ac:dyDescent="0.2">
      <c r="A29" s="152">
        <v>18</v>
      </c>
      <c r="B29" s="565" t="s">
        <v>658</v>
      </c>
      <c r="C29" s="571">
        <v>10168.67</v>
      </c>
      <c r="D29" s="571">
        <v>109.55</v>
      </c>
      <c r="E29" s="198">
        <v>8609.9600000000009</v>
      </c>
      <c r="F29" s="901">
        <v>8487.4507599999997</v>
      </c>
      <c r="G29" s="198">
        <f t="shared" si="0"/>
        <v>232.0592400000005</v>
      </c>
      <c r="H29" s="1275"/>
      <c r="I29" s="1275"/>
      <c r="J29" s="1275"/>
      <c r="K29" s="1275"/>
      <c r="L29" s="1275"/>
      <c r="M29" s="1275"/>
      <c r="N29" s="171">
        <v>2443.9807599999995</v>
      </c>
      <c r="O29" s="171">
        <f t="shared" si="1"/>
        <v>8719.51</v>
      </c>
      <c r="P29" s="546">
        <f t="shared" si="2"/>
        <v>0.97338620633498896</v>
      </c>
      <c r="Q29" s="546">
        <f t="shared" si="3"/>
        <v>0.834666751895774</v>
      </c>
      <c r="R29" s="171">
        <v>232.05924000000141</v>
      </c>
    </row>
    <row r="30" spans="1:18" s="153" customFormat="1" ht="15" customHeight="1" x14ac:dyDescent="0.25">
      <c r="A30" s="152">
        <v>19</v>
      </c>
      <c r="B30" s="565" t="s">
        <v>659</v>
      </c>
      <c r="C30" s="571">
        <v>13839.74</v>
      </c>
      <c r="D30" s="571">
        <v>188.42</v>
      </c>
      <c r="E30" s="682">
        <v>10052.76</v>
      </c>
      <c r="F30" s="901">
        <v>9990.4800000000014</v>
      </c>
      <c r="G30" s="198">
        <f t="shared" si="0"/>
        <v>250.69999999999891</v>
      </c>
      <c r="H30" s="1275"/>
      <c r="I30" s="1275"/>
      <c r="J30" s="1275"/>
      <c r="K30" s="1275"/>
      <c r="L30" s="1275"/>
      <c r="M30" s="1275"/>
      <c r="N30" s="171">
        <v>5191.7000000000007</v>
      </c>
      <c r="O30" s="171">
        <f t="shared" si="1"/>
        <v>10241.18</v>
      </c>
      <c r="P30" s="546">
        <f t="shared" si="2"/>
        <v>0.97552039901651966</v>
      </c>
      <c r="Q30" s="546">
        <f t="shared" si="3"/>
        <v>0.72186905245329769</v>
      </c>
      <c r="R30" s="171">
        <v>250.69999999999891</v>
      </c>
    </row>
    <row r="31" spans="1:18" s="153" customFormat="1" ht="15" customHeight="1" x14ac:dyDescent="0.2">
      <c r="A31" s="152">
        <v>20</v>
      </c>
      <c r="B31" s="565" t="s">
        <v>660</v>
      </c>
      <c r="C31" s="571">
        <v>5357.48</v>
      </c>
      <c r="D31" s="571">
        <v>130.80000000000001</v>
      </c>
      <c r="E31" s="198">
        <v>4087.6099999999997</v>
      </c>
      <c r="F31" s="901">
        <v>3995.48</v>
      </c>
      <c r="G31" s="198">
        <f t="shared" si="0"/>
        <v>222.92999999999984</v>
      </c>
      <c r="H31" s="1275"/>
      <c r="I31" s="1275"/>
      <c r="J31" s="1275"/>
      <c r="K31" s="1275"/>
      <c r="L31" s="1275"/>
      <c r="M31" s="1275"/>
      <c r="N31" s="171">
        <v>2145.36</v>
      </c>
      <c r="O31" s="171">
        <f t="shared" si="1"/>
        <v>4218.41</v>
      </c>
      <c r="P31" s="546">
        <f t="shared" si="2"/>
        <v>0.94715307426257767</v>
      </c>
      <c r="Q31" s="546">
        <f t="shared" si="3"/>
        <v>0.74577599916378601</v>
      </c>
      <c r="R31" s="171">
        <v>222.92999999999984</v>
      </c>
    </row>
    <row r="32" spans="1:18" s="153" customFormat="1" ht="15" customHeight="1" x14ac:dyDescent="0.2">
      <c r="A32" s="152">
        <v>21</v>
      </c>
      <c r="B32" s="565" t="s">
        <v>661</v>
      </c>
      <c r="C32" s="571">
        <v>1548.1</v>
      </c>
      <c r="D32" s="571">
        <v>414.89</v>
      </c>
      <c r="E32" s="198">
        <v>0</v>
      </c>
      <c r="F32" s="901">
        <v>405.7</v>
      </c>
      <c r="G32" s="198">
        <f t="shared" si="0"/>
        <v>9.1899999999999977</v>
      </c>
      <c r="H32" s="1275"/>
      <c r="I32" s="1275"/>
      <c r="J32" s="1275"/>
      <c r="K32" s="1275"/>
      <c r="L32" s="1275"/>
      <c r="M32" s="1275"/>
      <c r="N32" s="171">
        <v>405.7</v>
      </c>
      <c r="O32" s="171">
        <f t="shared" si="1"/>
        <v>414.89</v>
      </c>
      <c r="P32" s="546">
        <f t="shared" si="2"/>
        <v>0.97784955048326061</v>
      </c>
      <c r="Q32" s="546">
        <f t="shared" si="3"/>
        <v>0.26206317421355213</v>
      </c>
      <c r="R32" s="171">
        <v>9.1899999999999977</v>
      </c>
    </row>
    <row r="33" spans="1:18" s="153" customFormat="1" ht="15" customHeight="1" x14ac:dyDescent="0.25">
      <c r="A33" s="152">
        <v>22</v>
      </c>
      <c r="B33" s="565" t="s">
        <v>662</v>
      </c>
      <c r="C33" s="571">
        <v>3126.24</v>
      </c>
      <c r="D33" s="571">
        <v>166.49</v>
      </c>
      <c r="E33" s="682">
        <v>2414.46</v>
      </c>
      <c r="F33" s="901">
        <v>2430.2380719999996</v>
      </c>
      <c r="G33" s="198">
        <f t="shared" si="0"/>
        <v>150.71192800000017</v>
      </c>
      <c r="H33" s="1275"/>
      <c r="I33" s="1275"/>
      <c r="J33" s="1275"/>
      <c r="K33" s="1275"/>
      <c r="L33" s="1275"/>
      <c r="M33" s="1275"/>
      <c r="N33" s="171">
        <v>980.11807199999998</v>
      </c>
      <c r="O33" s="171">
        <f t="shared" si="1"/>
        <v>2580.9499999999998</v>
      </c>
      <c r="P33" s="546">
        <f t="shared" si="2"/>
        <v>0.9416060256882155</v>
      </c>
      <c r="Q33" s="546">
        <f t="shared" si="3"/>
        <v>0.77736772352730432</v>
      </c>
      <c r="R33" s="171">
        <v>150.71192800000017</v>
      </c>
    </row>
    <row r="34" spans="1:18" ht="15" customHeight="1" x14ac:dyDescent="0.25">
      <c r="A34" s="152">
        <v>23</v>
      </c>
      <c r="B34" s="565" t="s">
        <v>663</v>
      </c>
      <c r="C34" s="571">
        <v>3862.84</v>
      </c>
      <c r="D34" s="571">
        <v>148.16999999999999</v>
      </c>
      <c r="E34" s="682">
        <v>1769.31</v>
      </c>
      <c r="F34" s="901">
        <v>1833.6699999999998</v>
      </c>
      <c r="G34" s="198">
        <f t="shared" si="0"/>
        <v>83.810000000000173</v>
      </c>
      <c r="H34" s="1275"/>
      <c r="I34" s="1275"/>
      <c r="J34" s="1275"/>
      <c r="K34" s="1275"/>
      <c r="L34" s="1275"/>
      <c r="M34" s="1275"/>
      <c r="N34" s="171">
        <v>838.3</v>
      </c>
      <c r="O34" s="171">
        <f t="shared" si="1"/>
        <v>1917.48</v>
      </c>
      <c r="P34" s="546">
        <f t="shared" si="2"/>
        <v>0.9562915910465819</v>
      </c>
      <c r="Q34" s="546">
        <f t="shared" si="3"/>
        <v>0.47469478414845029</v>
      </c>
      <c r="R34" s="171">
        <v>83.810000000000173</v>
      </c>
    </row>
    <row r="35" spans="1:18" ht="15" customHeight="1" x14ac:dyDescent="0.2">
      <c r="A35" s="155">
        <v>24</v>
      </c>
      <c r="B35" s="565" t="s">
        <v>664</v>
      </c>
      <c r="C35" s="571">
        <v>337.79</v>
      </c>
      <c r="D35" s="571">
        <v>28.91</v>
      </c>
      <c r="E35" s="198">
        <v>303.62</v>
      </c>
      <c r="F35" s="901">
        <v>303.63</v>
      </c>
      <c r="G35" s="198">
        <f t="shared" si="0"/>
        <v>28.900000000000034</v>
      </c>
      <c r="H35" s="1275"/>
      <c r="I35" s="1275"/>
      <c r="J35" s="1275"/>
      <c r="K35" s="1275"/>
      <c r="L35" s="1275"/>
      <c r="M35" s="1275"/>
      <c r="N35" s="171">
        <v>229.97</v>
      </c>
      <c r="O35" s="171">
        <f t="shared" si="1"/>
        <v>332.53000000000003</v>
      </c>
      <c r="P35" s="546">
        <f t="shared" si="2"/>
        <v>0.91309054822121305</v>
      </c>
      <c r="Q35" s="546">
        <f t="shared" si="3"/>
        <v>0.89887208028656851</v>
      </c>
      <c r="R35" s="171">
        <v>28.900000000000006</v>
      </c>
    </row>
    <row r="36" spans="1:18" ht="15" customHeight="1" x14ac:dyDescent="0.2">
      <c r="A36" s="1152" t="s">
        <v>16</v>
      </c>
      <c r="B36" s="1154"/>
      <c r="C36" s="541">
        <f>SUM(C12:C35)</f>
        <v>144173.20000000001</v>
      </c>
      <c r="D36" s="541">
        <f>SUM(D12:D35)</f>
        <v>4753.33</v>
      </c>
      <c r="E36" s="541">
        <f>SUM(E12:E35)</f>
        <v>103276.454</v>
      </c>
      <c r="F36" s="541">
        <f>SUM(F12:F35)</f>
        <v>103853.28617036065</v>
      </c>
      <c r="G36" s="541">
        <f>SUM(G12:G35)</f>
        <v>4176.4978296393456</v>
      </c>
      <c r="H36" s="1275"/>
      <c r="I36" s="1275"/>
      <c r="J36" s="1275"/>
      <c r="K36" s="1275"/>
      <c r="L36" s="1275"/>
      <c r="M36" s="1275"/>
      <c r="N36" s="171">
        <f>SUM(N12:N35)</f>
        <v>52548.949451287306</v>
      </c>
      <c r="O36" s="171">
        <f t="shared" si="1"/>
        <v>108029.784</v>
      </c>
      <c r="P36" s="546">
        <f t="shared" si="2"/>
        <v>0.96133938553797949</v>
      </c>
      <c r="Q36" s="546">
        <f t="shared" si="3"/>
        <v>0.72033697088197135</v>
      </c>
      <c r="R36" s="171">
        <f>SUM(R12:R35)</f>
        <v>4176.4978296393465</v>
      </c>
    </row>
    <row r="37" spans="1:18" s="606" customFormat="1" ht="15" customHeight="1" x14ac:dyDescent="0.2">
      <c r="A37" s="6"/>
      <c r="B37" s="86"/>
      <c r="C37" s="86"/>
      <c r="D37" s="86"/>
      <c r="E37" s="86"/>
      <c r="F37" s="86"/>
      <c r="G37" s="86"/>
      <c r="H37" s="86"/>
      <c r="I37" s="608"/>
      <c r="J37" s="608"/>
      <c r="K37" s="608"/>
      <c r="L37" s="608"/>
      <c r="M37" s="608"/>
    </row>
    <row r="38" spans="1:18" s="663" customFormat="1" ht="15" customHeight="1" x14ac:dyDescent="0.2">
      <c r="A38" s="6"/>
      <c r="B38" s="86"/>
      <c r="C38" s="86"/>
      <c r="D38" s="86"/>
      <c r="E38" s="86"/>
      <c r="F38" s="86"/>
      <c r="G38" s="86"/>
      <c r="H38" s="86"/>
      <c r="I38" s="664"/>
      <c r="J38" s="664"/>
      <c r="K38" s="664"/>
      <c r="L38" s="664"/>
      <c r="M38" s="664"/>
    </row>
    <row r="39" spans="1:18" x14ac:dyDescent="0.2">
      <c r="A39" s="14" t="s">
        <v>619</v>
      </c>
      <c r="B39" s="15"/>
      <c r="C39" s="15"/>
      <c r="D39" s="15"/>
      <c r="E39" s="15"/>
      <c r="F39" s="15"/>
      <c r="G39" s="15"/>
      <c r="H39" s="208"/>
      <c r="I39" s="15"/>
      <c r="J39" s="15"/>
      <c r="K39" s="15"/>
      <c r="L39" s="15"/>
    </row>
    <row r="40" spans="1:18" ht="15.75" customHeight="1" x14ac:dyDescent="0.2">
      <c r="A40" s="266" t="s">
        <v>811</v>
      </c>
      <c r="B40" s="266"/>
      <c r="C40" s="267"/>
      <c r="D40" s="266"/>
      <c r="E40" s="266"/>
      <c r="F40" s="200"/>
      <c r="G40" s="200"/>
      <c r="H40" s="9"/>
      <c r="I40" s="9"/>
      <c r="J40" s="9"/>
      <c r="K40" s="9"/>
      <c r="L40" s="9"/>
    </row>
    <row r="41" spans="1:18" ht="15.75" customHeight="1" x14ac:dyDescent="0.2">
      <c r="A41" s="9"/>
      <c r="B41" s="9"/>
      <c r="C41" s="215"/>
      <c r="D41" s="204"/>
      <c r="E41" s="215"/>
      <c r="F41" s="215"/>
      <c r="G41" s="215"/>
      <c r="H41" s="9"/>
      <c r="I41" s="258"/>
      <c r="J41" s="258"/>
      <c r="K41" s="258"/>
      <c r="L41" s="258"/>
    </row>
    <row r="42" spans="1:18" ht="14.25" customHeight="1" x14ac:dyDescent="0.2">
      <c r="A42" s="204"/>
      <c r="B42" s="204"/>
      <c r="C42" s="219"/>
      <c r="D42" s="171"/>
      <c r="E42" s="204"/>
      <c r="F42" s="219"/>
      <c r="G42" s="204"/>
      <c r="H42" s="204"/>
      <c r="I42" s="258"/>
      <c r="J42" s="258"/>
      <c r="K42" s="258"/>
      <c r="L42" s="258"/>
    </row>
    <row r="43" spans="1:18" ht="12.75" customHeight="1" x14ac:dyDescent="0.2">
      <c r="A43" s="204"/>
      <c r="B43" s="204"/>
      <c r="C43" s="204"/>
      <c r="D43" s="204"/>
      <c r="E43" s="204"/>
      <c r="F43" s="204"/>
      <c r="G43" s="204"/>
      <c r="H43" s="204"/>
      <c r="I43" s="258"/>
      <c r="J43" s="258"/>
      <c r="K43" s="258"/>
      <c r="L43" s="258"/>
    </row>
    <row r="44" spans="1:18" ht="12.75" customHeight="1" x14ac:dyDescent="0.2">
      <c r="A44" s="9" t="s">
        <v>1191</v>
      </c>
      <c r="B44" s="254"/>
      <c r="C44" s="254"/>
      <c r="D44" s="1085" t="s">
        <v>804</v>
      </c>
      <c r="E44" s="1085"/>
      <c r="F44" s="1085"/>
      <c r="G44" s="1085"/>
      <c r="H44" s="254"/>
      <c r="I44" s="1085" t="s">
        <v>803</v>
      </c>
      <c r="J44" s="1085"/>
      <c r="K44" s="1085"/>
      <c r="L44" s="1085"/>
    </row>
    <row r="45" spans="1:18" x14ac:dyDescent="0.2">
      <c r="A45" s="255"/>
      <c r="B45" s="9"/>
      <c r="C45" s="9"/>
      <c r="D45" s="1084" t="s">
        <v>802</v>
      </c>
      <c r="E45" s="1084"/>
      <c r="F45" s="1084"/>
      <c r="G45" s="1084"/>
      <c r="H45" s="255"/>
      <c r="I45" s="1258" t="s">
        <v>802</v>
      </c>
      <c r="J45" s="1258"/>
      <c r="K45" s="1258"/>
      <c r="L45" s="1258"/>
      <c r="M45" s="26"/>
    </row>
    <row r="46" spans="1:18" x14ac:dyDescent="0.2">
      <c r="A46" s="9"/>
      <c r="D46" s="1084" t="s">
        <v>805</v>
      </c>
      <c r="E46" s="1084"/>
      <c r="F46" s="1084"/>
      <c r="G46" s="1084"/>
    </row>
    <row r="47" spans="1:18" x14ac:dyDescent="0.2">
      <c r="A47" s="1260"/>
      <c r="B47" s="1260"/>
      <c r="C47" s="1260"/>
      <c r="D47" s="1260"/>
      <c r="E47" s="1260"/>
      <c r="F47" s="1260"/>
      <c r="G47" s="1260"/>
      <c r="H47" s="1260"/>
      <c r="I47" s="1260"/>
      <c r="J47" s="1260"/>
      <c r="K47" s="1260"/>
      <c r="L47" s="1260"/>
    </row>
  </sheetData>
  <mergeCells count="18">
    <mergeCell ref="F7:L7"/>
    <mergeCell ref="L1:M1"/>
    <mergeCell ref="A2:L2"/>
    <mergeCell ref="A3:L3"/>
    <mergeCell ref="A5:L5"/>
    <mergeCell ref="I8:L8"/>
    <mergeCell ref="A47:L47"/>
    <mergeCell ref="A9:A10"/>
    <mergeCell ref="B9:B10"/>
    <mergeCell ref="C9:G9"/>
    <mergeCell ref="H9:L9"/>
    <mergeCell ref="A36:B36"/>
    <mergeCell ref="H12:M36"/>
    <mergeCell ref="I44:L44"/>
    <mergeCell ref="I45:L45"/>
    <mergeCell ref="D44:G44"/>
    <mergeCell ref="D45:G45"/>
    <mergeCell ref="D46:G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rowBreaks count="1" manualBreakCount="1">
    <brk id="46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6600CC"/>
    <pageSetUpPr fitToPage="1"/>
  </sheetPr>
  <dimension ref="A1:P51"/>
  <sheetViews>
    <sheetView view="pageBreakPreview" topLeftCell="A19" zoomScale="85" zoomScaleSheetLayoutView="85" workbookViewId="0">
      <selection activeCell="I13" sqref="I13:I36"/>
    </sheetView>
  </sheetViews>
  <sheetFormatPr defaultColWidth="9.140625" defaultRowHeight="12.75" x14ac:dyDescent="0.2"/>
  <cols>
    <col min="1" max="1" width="5.7109375" style="78" customWidth="1"/>
    <col min="2" max="2" width="14.28515625" style="78" customWidth="1"/>
    <col min="3" max="4" width="13" style="78" customWidth="1"/>
    <col min="5" max="5" width="12.42578125" style="78" customWidth="1"/>
    <col min="6" max="6" width="14.85546875" style="78" bestFit="1" customWidth="1"/>
    <col min="7" max="7" width="13.140625" style="78" customWidth="1"/>
    <col min="8" max="8" width="14.85546875" style="78" bestFit="1" customWidth="1"/>
    <col min="9" max="9" width="12.140625" style="78" customWidth="1"/>
    <col min="10" max="10" width="12.140625" style="129" customWidth="1"/>
    <col min="11" max="11" width="16.5703125" style="78" customWidth="1"/>
    <col min="12" max="12" width="13.140625" style="78" customWidth="1"/>
    <col min="13" max="13" width="12.7109375" style="78" customWidth="1"/>
    <col min="14" max="16384" width="9.140625" style="78"/>
  </cols>
  <sheetData>
    <row r="1" spans="1:16" x14ac:dyDescent="0.2">
      <c r="K1" s="1112" t="s">
        <v>185</v>
      </c>
      <c r="L1" s="1112"/>
      <c r="M1" s="1112"/>
    </row>
    <row r="2" spans="1:16" ht="12.75" customHeight="1" x14ac:dyDescent="0.2"/>
    <row r="3" spans="1:16" ht="15.75" x14ac:dyDescent="0.25">
      <c r="B3" s="1283" t="s">
        <v>0</v>
      </c>
      <c r="C3" s="1283"/>
      <c r="D3" s="1283"/>
      <c r="E3" s="1283"/>
      <c r="F3" s="1283"/>
      <c r="G3" s="1283"/>
      <c r="H3" s="1283"/>
      <c r="I3" s="1283"/>
      <c r="J3" s="1283"/>
      <c r="K3" s="1283"/>
    </row>
    <row r="4" spans="1:16" ht="20.25" x14ac:dyDescent="0.3">
      <c r="B4" s="1114" t="s">
        <v>921</v>
      </c>
      <c r="C4" s="1114"/>
      <c r="D4" s="1114"/>
      <c r="E4" s="1114"/>
      <c r="F4" s="1114"/>
      <c r="G4" s="1114"/>
      <c r="H4" s="1114"/>
      <c r="I4" s="1114"/>
      <c r="J4" s="1114"/>
      <c r="K4" s="1114"/>
      <c r="L4" s="1114"/>
    </row>
    <row r="5" spans="1:16" ht="10.5" customHeight="1" x14ac:dyDescent="0.2"/>
    <row r="6" spans="1:16" ht="15.75" x14ac:dyDescent="0.25">
      <c r="A6" s="120" t="s">
        <v>925</v>
      </c>
      <c r="B6" s="120"/>
      <c r="C6" s="120"/>
      <c r="D6" s="120"/>
      <c r="E6" s="120"/>
      <c r="F6" s="120"/>
      <c r="G6" s="120"/>
      <c r="H6" s="120"/>
      <c r="I6" s="120"/>
      <c r="J6" s="130"/>
      <c r="K6" s="120"/>
    </row>
    <row r="7" spans="1:16" ht="15.75" x14ac:dyDescent="0.25">
      <c r="B7" s="79"/>
      <c r="C7" s="79"/>
      <c r="D7" s="79"/>
      <c r="E7" s="79"/>
      <c r="F7" s="79"/>
      <c r="G7" s="79"/>
      <c r="H7" s="79"/>
      <c r="L7" s="1287" t="s">
        <v>167</v>
      </c>
      <c r="M7" s="1287"/>
    </row>
    <row r="8" spans="1:16" ht="15.75" x14ac:dyDescent="0.25">
      <c r="A8" s="26" t="s">
        <v>687</v>
      </c>
      <c r="B8" s="26"/>
      <c r="C8" s="9"/>
      <c r="D8" s="9"/>
      <c r="E8" s="79"/>
      <c r="F8" s="79"/>
      <c r="J8" s="63"/>
      <c r="K8" s="1264" t="s">
        <v>1195</v>
      </c>
      <c r="L8" s="1264"/>
      <c r="M8" s="1264"/>
      <c r="N8" s="1264"/>
    </row>
    <row r="9" spans="1:16" ht="12.75" customHeight="1" x14ac:dyDescent="0.2">
      <c r="A9" s="1279" t="s">
        <v>20</v>
      </c>
      <c r="B9" s="1282" t="s">
        <v>3</v>
      </c>
      <c r="C9" s="1282" t="s">
        <v>934</v>
      </c>
      <c r="D9" s="1282" t="s">
        <v>935</v>
      </c>
      <c r="E9" s="1282" t="s">
        <v>196</v>
      </c>
      <c r="F9" s="1282" t="s">
        <v>195</v>
      </c>
      <c r="G9" s="1282"/>
      <c r="H9" s="1282" t="s">
        <v>164</v>
      </c>
      <c r="I9" s="1282"/>
      <c r="J9" s="1284" t="s">
        <v>393</v>
      </c>
      <c r="K9" s="1282" t="s">
        <v>166</v>
      </c>
      <c r="L9" s="1282" t="s">
        <v>369</v>
      </c>
      <c r="M9" s="1282" t="s">
        <v>209</v>
      </c>
    </row>
    <row r="10" spans="1:16" x14ac:dyDescent="0.2">
      <c r="A10" s="1280"/>
      <c r="B10" s="1282"/>
      <c r="C10" s="1282"/>
      <c r="D10" s="1282"/>
      <c r="E10" s="1282"/>
      <c r="F10" s="1282"/>
      <c r="G10" s="1282"/>
      <c r="H10" s="1282"/>
      <c r="I10" s="1282"/>
      <c r="J10" s="1285"/>
      <c r="K10" s="1282"/>
      <c r="L10" s="1282"/>
      <c r="M10" s="1282"/>
    </row>
    <row r="11" spans="1:16" ht="27" customHeight="1" x14ac:dyDescent="0.2">
      <c r="A11" s="1281"/>
      <c r="B11" s="1282"/>
      <c r="C11" s="1282"/>
      <c r="D11" s="1282"/>
      <c r="E11" s="1282"/>
      <c r="F11" s="177" t="s">
        <v>165</v>
      </c>
      <c r="G11" s="177" t="s">
        <v>210</v>
      </c>
      <c r="H11" s="177" t="s">
        <v>165</v>
      </c>
      <c r="I11" s="177" t="s">
        <v>210</v>
      </c>
      <c r="J11" s="1286"/>
      <c r="K11" s="1282"/>
      <c r="L11" s="1282"/>
      <c r="M11" s="1282"/>
    </row>
    <row r="12" spans="1:16" x14ac:dyDescent="0.2">
      <c r="A12" s="190">
        <v>1</v>
      </c>
      <c r="B12" s="190">
        <v>2</v>
      </c>
      <c r="C12" s="190">
        <v>3</v>
      </c>
      <c r="D12" s="190">
        <v>4</v>
      </c>
      <c r="E12" s="190">
        <v>5</v>
      </c>
      <c r="F12" s="190">
        <v>6</v>
      </c>
      <c r="G12" s="190">
        <v>7</v>
      </c>
      <c r="H12" s="190">
        <v>8</v>
      </c>
      <c r="I12" s="190">
        <v>9</v>
      </c>
      <c r="J12" s="190">
        <v>10</v>
      </c>
      <c r="K12" s="190">
        <v>11</v>
      </c>
      <c r="L12" s="190">
        <v>12</v>
      </c>
      <c r="M12" s="190">
        <v>13</v>
      </c>
    </row>
    <row r="13" spans="1:16" ht="15" customHeight="1" x14ac:dyDescent="0.2">
      <c r="A13" s="213">
        <v>1</v>
      </c>
      <c r="B13" s="214" t="s">
        <v>641</v>
      </c>
      <c r="C13" s="166">
        <v>142.38896400000002</v>
      </c>
      <c r="D13" s="166">
        <v>59.643299999999982</v>
      </c>
      <c r="E13" s="166">
        <v>74.632764000000009</v>
      </c>
      <c r="F13" s="166">
        <f>T6_FG_py_Utlsn!E12+'T6A_FG_Upy_Utlsn '!E12</f>
        <v>3453.04</v>
      </c>
      <c r="G13" s="166">
        <f>F13*3000/100000</f>
        <v>103.5912</v>
      </c>
      <c r="H13" s="166">
        <f>F13</f>
        <v>3453.04</v>
      </c>
      <c r="I13" s="166">
        <f>G13</f>
        <v>103.5912</v>
      </c>
      <c r="J13" s="166">
        <f>G13-I13</f>
        <v>0</v>
      </c>
      <c r="K13" s="166">
        <f t="shared" ref="K13:K37" si="0">D13+E13-I13</f>
        <v>30.68486399999999</v>
      </c>
      <c r="L13" s="166">
        <v>0</v>
      </c>
      <c r="M13" s="166">
        <v>0</v>
      </c>
      <c r="N13" s="555">
        <v>134.27606399999999</v>
      </c>
      <c r="O13" s="555">
        <f t="shared" ref="O13:O36" si="1">N13-D13</f>
        <v>74.632764000000009</v>
      </c>
      <c r="P13" s="555">
        <f t="shared" ref="P13:P36" si="2">E13-O13</f>
        <v>0</v>
      </c>
    </row>
    <row r="14" spans="1:16" ht="15" customHeight="1" x14ac:dyDescent="0.2">
      <c r="A14" s="213">
        <v>2</v>
      </c>
      <c r="B14" s="214" t="s">
        <v>642</v>
      </c>
      <c r="C14" s="166">
        <v>376.55081100000001</v>
      </c>
      <c r="D14" s="166">
        <v>121.0992</v>
      </c>
      <c r="E14" s="166">
        <v>246.21581099999992</v>
      </c>
      <c r="F14" s="166">
        <f>T6_FG_py_Utlsn!E13+'T6A_FG_Upy_Utlsn '!E13</f>
        <v>9881.1500000000015</v>
      </c>
      <c r="G14" s="166">
        <f t="shared" ref="G14:G36" si="3">F14*3000/100000</f>
        <v>296.43450000000001</v>
      </c>
      <c r="H14" s="166">
        <f t="shared" ref="H14:H36" si="4">F14</f>
        <v>9881.1500000000015</v>
      </c>
      <c r="I14" s="166">
        <f t="shared" ref="I14:I36" si="5">G14</f>
        <v>296.43450000000001</v>
      </c>
      <c r="J14" s="166">
        <f t="shared" ref="J14:J17" si="6">G14-I14</f>
        <v>0</v>
      </c>
      <c r="K14" s="166">
        <f t="shared" si="0"/>
        <v>70.880510999999899</v>
      </c>
      <c r="L14" s="166">
        <v>0</v>
      </c>
      <c r="M14" s="166">
        <v>0</v>
      </c>
      <c r="N14" s="555">
        <v>367.31501099999991</v>
      </c>
      <c r="O14" s="555">
        <f t="shared" si="1"/>
        <v>246.21581099999992</v>
      </c>
      <c r="P14" s="555">
        <f t="shared" si="2"/>
        <v>0</v>
      </c>
    </row>
    <row r="15" spans="1:16" ht="15" customHeight="1" x14ac:dyDescent="0.2">
      <c r="A15" s="213">
        <v>3</v>
      </c>
      <c r="B15" s="214" t="s">
        <v>643</v>
      </c>
      <c r="C15" s="166">
        <v>410.00152500000002</v>
      </c>
      <c r="D15" s="166">
        <v>90.848400000000026</v>
      </c>
      <c r="E15" s="166">
        <v>299.86402499999997</v>
      </c>
      <c r="F15" s="166">
        <f>T6_FG_py_Utlsn!E14+'T6A_FG_Upy_Utlsn '!E14</f>
        <v>11556.378000000001</v>
      </c>
      <c r="G15" s="166">
        <f t="shared" si="3"/>
        <v>346.69134000000003</v>
      </c>
      <c r="H15" s="166">
        <f t="shared" si="4"/>
        <v>11556.378000000001</v>
      </c>
      <c r="I15" s="166">
        <f t="shared" si="5"/>
        <v>346.69134000000003</v>
      </c>
      <c r="J15" s="166">
        <f t="shared" si="6"/>
        <v>0</v>
      </c>
      <c r="K15" s="166">
        <f t="shared" si="0"/>
        <v>44.021084999999971</v>
      </c>
      <c r="L15" s="166">
        <v>0</v>
      </c>
      <c r="M15" s="166">
        <v>0</v>
      </c>
      <c r="N15" s="555">
        <v>390.712425</v>
      </c>
      <c r="O15" s="555">
        <f t="shared" si="1"/>
        <v>299.86402499999997</v>
      </c>
      <c r="P15" s="555">
        <f t="shared" si="2"/>
        <v>0</v>
      </c>
    </row>
    <row r="16" spans="1:16" ht="15" customHeight="1" x14ac:dyDescent="0.2">
      <c r="A16" s="213">
        <v>4</v>
      </c>
      <c r="B16" s="214" t="s">
        <v>644</v>
      </c>
      <c r="C16" s="166">
        <v>443.15793000000002</v>
      </c>
      <c r="D16" s="166">
        <v>72.130200000000002</v>
      </c>
      <c r="E16" s="166">
        <v>362.56653</v>
      </c>
      <c r="F16" s="166">
        <f>T6_FG_py_Utlsn!E15+'T6A_FG_Upy_Utlsn '!E15</f>
        <v>12829.11</v>
      </c>
      <c r="G16" s="166">
        <f t="shared" si="3"/>
        <v>384.87329999999997</v>
      </c>
      <c r="H16" s="166">
        <f t="shared" si="4"/>
        <v>12829.11</v>
      </c>
      <c r="I16" s="166">
        <f t="shared" si="5"/>
        <v>384.87329999999997</v>
      </c>
      <c r="J16" s="166">
        <f t="shared" si="6"/>
        <v>0</v>
      </c>
      <c r="K16" s="166">
        <f t="shared" si="0"/>
        <v>49.82343000000003</v>
      </c>
      <c r="L16" s="166">
        <v>0</v>
      </c>
      <c r="M16" s="166">
        <v>0</v>
      </c>
      <c r="N16" s="555">
        <v>434.69673</v>
      </c>
      <c r="O16" s="555">
        <f t="shared" si="1"/>
        <v>362.56653</v>
      </c>
      <c r="P16" s="555">
        <f t="shared" si="2"/>
        <v>0</v>
      </c>
    </row>
    <row r="17" spans="1:16" ht="15" customHeight="1" x14ac:dyDescent="0.2">
      <c r="A17" s="213">
        <v>5</v>
      </c>
      <c r="B17" s="214" t="s">
        <v>645</v>
      </c>
      <c r="C17" s="166">
        <v>332.027061</v>
      </c>
      <c r="D17" s="166">
        <v>77.666699999999992</v>
      </c>
      <c r="E17" s="166">
        <v>242.58896099999998</v>
      </c>
      <c r="F17" s="166">
        <f>T6_FG_py_Utlsn!E16+'T6A_FG_Upy_Utlsn '!E16</f>
        <v>7469.77</v>
      </c>
      <c r="G17" s="166">
        <f t="shared" si="3"/>
        <v>224.09309999999999</v>
      </c>
      <c r="H17" s="166">
        <f t="shared" si="4"/>
        <v>7469.77</v>
      </c>
      <c r="I17" s="166">
        <f t="shared" si="5"/>
        <v>224.09309999999999</v>
      </c>
      <c r="J17" s="166">
        <f t="shared" si="6"/>
        <v>0</v>
      </c>
      <c r="K17" s="166">
        <f t="shared" si="0"/>
        <v>96.162560999999982</v>
      </c>
      <c r="L17" s="166">
        <v>0</v>
      </c>
      <c r="M17" s="166">
        <v>0</v>
      </c>
      <c r="N17" s="555">
        <v>320.25566099999998</v>
      </c>
      <c r="O17" s="555">
        <f t="shared" si="1"/>
        <v>242.58896099999998</v>
      </c>
      <c r="P17" s="555">
        <f t="shared" si="2"/>
        <v>0</v>
      </c>
    </row>
    <row r="18" spans="1:16" s="80" customFormat="1" ht="15" customHeight="1" x14ac:dyDescent="0.2">
      <c r="A18" s="213">
        <v>6</v>
      </c>
      <c r="B18" s="214" t="s">
        <v>646</v>
      </c>
      <c r="C18" s="166">
        <v>195.58813499999999</v>
      </c>
      <c r="D18" s="166">
        <v>27.314099999999996</v>
      </c>
      <c r="E18" s="166">
        <v>156.79573500000004</v>
      </c>
      <c r="F18" s="166">
        <f>T6_FG_py_Utlsn!E17+'T6A_FG_Upy_Utlsn '!E17</f>
        <v>4323.74</v>
      </c>
      <c r="G18" s="166">
        <f t="shared" si="3"/>
        <v>129.7122</v>
      </c>
      <c r="H18" s="166">
        <f t="shared" si="4"/>
        <v>4323.74</v>
      </c>
      <c r="I18" s="166">
        <f t="shared" si="5"/>
        <v>129.7122</v>
      </c>
      <c r="J18" s="166">
        <f>G18-I18</f>
        <v>0</v>
      </c>
      <c r="K18" s="166">
        <f t="shared" si="0"/>
        <v>54.397635000000037</v>
      </c>
      <c r="L18" s="166">
        <v>0</v>
      </c>
      <c r="M18" s="166">
        <v>0</v>
      </c>
      <c r="N18" s="555">
        <v>184.10983500000003</v>
      </c>
      <c r="O18" s="555">
        <f t="shared" si="1"/>
        <v>156.79573500000004</v>
      </c>
      <c r="P18" s="555">
        <f t="shared" si="2"/>
        <v>0</v>
      </c>
    </row>
    <row r="19" spans="1:16" s="80" customFormat="1" ht="15" customHeight="1" x14ac:dyDescent="0.2">
      <c r="A19" s="213">
        <v>7</v>
      </c>
      <c r="B19" s="214" t="s">
        <v>647</v>
      </c>
      <c r="C19" s="166">
        <v>413.182008</v>
      </c>
      <c r="D19" s="166">
        <v>80.40179999999998</v>
      </c>
      <c r="E19" s="166">
        <v>312.826008</v>
      </c>
      <c r="F19" s="166">
        <f>T6_FG_py_Utlsn!E18+'T6A_FG_Upy_Utlsn '!E18</f>
        <v>9548.505000000001</v>
      </c>
      <c r="G19" s="166">
        <f t="shared" si="3"/>
        <v>286.45515000000006</v>
      </c>
      <c r="H19" s="166">
        <f t="shared" si="4"/>
        <v>9548.505000000001</v>
      </c>
      <c r="I19" s="166">
        <f t="shared" si="5"/>
        <v>286.45515000000006</v>
      </c>
      <c r="J19" s="166">
        <v>0</v>
      </c>
      <c r="K19" s="166">
        <f t="shared" si="0"/>
        <v>106.77265799999992</v>
      </c>
      <c r="L19" s="166">
        <v>0</v>
      </c>
      <c r="M19" s="166">
        <v>0</v>
      </c>
      <c r="N19" s="555">
        <v>393.22780799999998</v>
      </c>
      <c r="O19" s="555">
        <f t="shared" si="1"/>
        <v>312.826008</v>
      </c>
      <c r="P19" s="555">
        <f t="shared" si="2"/>
        <v>0</v>
      </c>
    </row>
    <row r="20" spans="1:16" ht="15" customHeight="1" x14ac:dyDescent="0.2">
      <c r="A20" s="213">
        <v>8</v>
      </c>
      <c r="B20" s="214" t="s">
        <v>648</v>
      </c>
      <c r="C20" s="166">
        <v>33.023099999999999</v>
      </c>
      <c r="D20" s="166">
        <v>4.3254000000000019</v>
      </c>
      <c r="E20" s="166">
        <v>24.929099999999998</v>
      </c>
      <c r="F20" s="166">
        <f>T6_FG_py_Utlsn!E19+'T6A_FG_Upy_Utlsn '!E19</f>
        <v>905.26499999999999</v>
      </c>
      <c r="G20" s="166">
        <f t="shared" si="3"/>
        <v>27.15795</v>
      </c>
      <c r="H20" s="166">
        <f t="shared" si="4"/>
        <v>905.26499999999999</v>
      </c>
      <c r="I20" s="166">
        <f t="shared" si="5"/>
        <v>27.15795</v>
      </c>
      <c r="J20" s="166">
        <v>0</v>
      </c>
      <c r="K20" s="166">
        <f t="shared" si="0"/>
        <v>2.0965500000000006</v>
      </c>
      <c r="L20" s="166">
        <v>0</v>
      </c>
      <c r="M20" s="166">
        <v>0</v>
      </c>
      <c r="N20" s="555">
        <v>29.2545</v>
      </c>
      <c r="O20" s="555">
        <f t="shared" si="1"/>
        <v>24.929099999999998</v>
      </c>
      <c r="P20" s="555">
        <f t="shared" si="2"/>
        <v>0</v>
      </c>
    </row>
    <row r="21" spans="1:16" ht="15" customHeight="1" x14ac:dyDescent="0.2">
      <c r="A21" s="213">
        <v>9</v>
      </c>
      <c r="B21" s="214" t="s">
        <v>649</v>
      </c>
      <c r="C21" s="166">
        <v>424.54665</v>
      </c>
      <c r="D21" s="166">
        <v>32.775300000000016</v>
      </c>
      <c r="E21" s="166">
        <v>376.82804999999996</v>
      </c>
      <c r="F21" s="166">
        <f>T6_FG_py_Utlsn!E20+'T6A_FG_Upy_Utlsn '!E20</f>
        <v>11403.39</v>
      </c>
      <c r="G21" s="166">
        <f t="shared" si="3"/>
        <v>342.10169999999999</v>
      </c>
      <c r="H21" s="166">
        <f t="shared" si="4"/>
        <v>11403.39</v>
      </c>
      <c r="I21" s="166">
        <f t="shared" si="5"/>
        <v>342.10169999999999</v>
      </c>
      <c r="J21" s="166">
        <v>0</v>
      </c>
      <c r="K21" s="166">
        <f t="shared" si="0"/>
        <v>67.501649999999984</v>
      </c>
      <c r="L21" s="166">
        <v>0</v>
      </c>
      <c r="M21" s="166">
        <v>0</v>
      </c>
      <c r="N21" s="555">
        <v>409.60334999999998</v>
      </c>
      <c r="O21" s="555">
        <f t="shared" si="1"/>
        <v>376.82804999999996</v>
      </c>
      <c r="P21" s="555">
        <f t="shared" si="2"/>
        <v>0</v>
      </c>
    </row>
    <row r="22" spans="1:16" ht="15" customHeight="1" x14ac:dyDescent="0.2">
      <c r="A22" s="213">
        <v>10</v>
      </c>
      <c r="B22" s="214" t="s">
        <v>650</v>
      </c>
      <c r="C22" s="166">
        <v>367.886145</v>
      </c>
      <c r="D22" s="166">
        <v>94.101599999999962</v>
      </c>
      <c r="E22" s="166">
        <v>259.40554500000002</v>
      </c>
      <c r="F22" s="166">
        <f>T6_FG_py_Utlsn!E21+'T6A_FG_Upy_Utlsn '!E21</f>
        <v>8665.2099999999991</v>
      </c>
      <c r="G22" s="166">
        <f t="shared" si="3"/>
        <v>259.95629999999994</v>
      </c>
      <c r="H22" s="166">
        <f t="shared" si="4"/>
        <v>8665.2099999999991</v>
      </c>
      <c r="I22" s="166">
        <f t="shared" si="5"/>
        <v>259.95629999999994</v>
      </c>
      <c r="J22" s="166">
        <v>0</v>
      </c>
      <c r="K22" s="166">
        <f t="shared" si="0"/>
        <v>93.550845000000038</v>
      </c>
      <c r="L22" s="166">
        <v>0</v>
      </c>
      <c r="M22" s="166">
        <v>0</v>
      </c>
      <c r="N22" s="555">
        <v>353.50714499999998</v>
      </c>
      <c r="O22" s="555">
        <f t="shared" si="1"/>
        <v>259.40554500000002</v>
      </c>
      <c r="P22" s="555">
        <f t="shared" si="2"/>
        <v>0</v>
      </c>
    </row>
    <row r="23" spans="1:16" ht="15" customHeight="1" x14ac:dyDescent="0.2">
      <c r="A23" s="213">
        <v>11</v>
      </c>
      <c r="B23" s="214" t="s">
        <v>651</v>
      </c>
      <c r="C23" s="166">
        <v>224.13099599999998</v>
      </c>
      <c r="D23" s="166">
        <v>57.962100000000021</v>
      </c>
      <c r="E23" s="166">
        <v>154.45839599999999</v>
      </c>
      <c r="F23" s="166">
        <f>T6_FG_py_Utlsn!E22+'T6A_FG_Upy_Utlsn '!E22</f>
        <v>5528.26</v>
      </c>
      <c r="G23" s="166">
        <f t="shared" si="3"/>
        <v>165.84780000000001</v>
      </c>
      <c r="H23" s="166">
        <f t="shared" si="4"/>
        <v>5528.26</v>
      </c>
      <c r="I23" s="166">
        <f t="shared" si="5"/>
        <v>165.84780000000001</v>
      </c>
      <c r="J23" s="166">
        <v>0</v>
      </c>
      <c r="K23" s="166">
        <f t="shared" si="0"/>
        <v>46.572696000000008</v>
      </c>
      <c r="L23" s="166">
        <v>0</v>
      </c>
      <c r="M23" s="166">
        <v>0</v>
      </c>
      <c r="N23" s="555">
        <v>212.42049600000001</v>
      </c>
      <c r="O23" s="555">
        <f t="shared" si="1"/>
        <v>154.45839599999999</v>
      </c>
      <c r="P23" s="555">
        <f t="shared" si="2"/>
        <v>0</v>
      </c>
    </row>
    <row r="24" spans="1:16" ht="15" customHeight="1" x14ac:dyDescent="0.2">
      <c r="A24" s="213">
        <v>12</v>
      </c>
      <c r="B24" s="214" t="s">
        <v>652</v>
      </c>
      <c r="C24" s="166">
        <v>201.01286999999999</v>
      </c>
      <c r="D24" s="166">
        <v>88.240800000000007</v>
      </c>
      <c r="E24" s="166">
        <v>104.97387000000001</v>
      </c>
      <c r="F24" s="166">
        <f>T6_FG_py_Utlsn!E23+'T6A_FG_Upy_Utlsn '!E23</f>
        <v>3095.09</v>
      </c>
      <c r="G24" s="166">
        <f t="shared" si="3"/>
        <v>92.852699999999999</v>
      </c>
      <c r="H24" s="166">
        <f t="shared" si="4"/>
        <v>3095.09</v>
      </c>
      <c r="I24" s="166">
        <f t="shared" si="5"/>
        <v>92.852699999999999</v>
      </c>
      <c r="J24" s="166">
        <v>0</v>
      </c>
      <c r="K24" s="166">
        <f t="shared" si="0"/>
        <v>100.36197000000001</v>
      </c>
      <c r="L24" s="166">
        <v>0</v>
      </c>
      <c r="M24" s="166">
        <v>0</v>
      </c>
      <c r="N24" s="555">
        <v>193.21467000000001</v>
      </c>
      <c r="O24" s="555">
        <f t="shared" si="1"/>
        <v>104.97387000000001</v>
      </c>
      <c r="P24" s="555">
        <f t="shared" si="2"/>
        <v>0</v>
      </c>
    </row>
    <row r="25" spans="1:16" ht="15" customHeight="1" x14ac:dyDescent="0.2">
      <c r="A25" s="213">
        <v>13</v>
      </c>
      <c r="B25" s="214" t="s">
        <v>653</v>
      </c>
      <c r="C25" s="166">
        <v>514.06232999999997</v>
      </c>
      <c r="D25" s="166">
        <v>61.555499999999995</v>
      </c>
      <c r="E25" s="166">
        <v>436.98933</v>
      </c>
      <c r="F25" s="166">
        <f>T6_FG_py_Utlsn!E24+'T6A_FG_Upy_Utlsn '!E24</f>
        <v>12495.351000000001</v>
      </c>
      <c r="G25" s="166">
        <f t="shared" si="3"/>
        <v>374.86052999999998</v>
      </c>
      <c r="H25" s="166">
        <f t="shared" si="4"/>
        <v>12495.351000000001</v>
      </c>
      <c r="I25" s="166">
        <f t="shared" si="5"/>
        <v>374.86052999999998</v>
      </c>
      <c r="J25" s="166">
        <v>0</v>
      </c>
      <c r="K25" s="166">
        <f t="shared" si="0"/>
        <v>123.68430000000001</v>
      </c>
      <c r="L25" s="166">
        <v>0</v>
      </c>
      <c r="M25" s="166">
        <v>0</v>
      </c>
      <c r="N25" s="555">
        <v>498.54482999999999</v>
      </c>
      <c r="O25" s="555">
        <f t="shared" si="1"/>
        <v>436.98933</v>
      </c>
      <c r="P25" s="555">
        <f t="shared" si="2"/>
        <v>0</v>
      </c>
    </row>
    <row r="26" spans="1:16" ht="15" customHeight="1" x14ac:dyDescent="0.2">
      <c r="A26" s="213">
        <v>14</v>
      </c>
      <c r="B26" s="214" t="s">
        <v>654</v>
      </c>
      <c r="C26" s="166">
        <v>973.77388499999995</v>
      </c>
      <c r="D26" s="166">
        <v>245.18820000000005</v>
      </c>
      <c r="E26" s="166">
        <v>698.72488499999997</v>
      </c>
      <c r="F26" s="166">
        <f>T6_FG_py_Utlsn!E25+'T6A_FG_Upy_Utlsn '!E25</f>
        <v>25527.73</v>
      </c>
      <c r="G26" s="166">
        <f t="shared" si="3"/>
        <v>765.83190000000002</v>
      </c>
      <c r="H26" s="166">
        <f t="shared" si="4"/>
        <v>25527.73</v>
      </c>
      <c r="I26" s="166">
        <f t="shared" si="5"/>
        <v>765.83190000000002</v>
      </c>
      <c r="J26" s="166">
        <v>0</v>
      </c>
      <c r="K26" s="166">
        <f t="shared" si="0"/>
        <v>178.081185</v>
      </c>
      <c r="L26" s="166">
        <v>0</v>
      </c>
      <c r="M26" s="166">
        <v>0</v>
      </c>
      <c r="N26" s="555">
        <v>943.91308500000002</v>
      </c>
      <c r="O26" s="555">
        <f t="shared" si="1"/>
        <v>698.72488499999997</v>
      </c>
      <c r="P26" s="555">
        <f t="shared" si="2"/>
        <v>0</v>
      </c>
    </row>
    <row r="27" spans="1:16" ht="15" customHeight="1" x14ac:dyDescent="0.2">
      <c r="A27" s="213">
        <v>15</v>
      </c>
      <c r="B27" s="214" t="s">
        <v>655</v>
      </c>
      <c r="C27" s="166">
        <v>506.60731499999991</v>
      </c>
      <c r="D27" s="166">
        <v>158.02230000000009</v>
      </c>
      <c r="E27" s="166">
        <v>337.33021499999984</v>
      </c>
      <c r="F27" s="166">
        <f>T6_FG_py_Utlsn!E26+'T6A_FG_Upy_Utlsn '!E26</f>
        <v>14138.2</v>
      </c>
      <c r="G27" s="166">
        <f t="shared" si="3"/>
        <v>424.14600000000002</v>
      </c>
      <c r="H27" s="166">
        <f t="shared" si="4"/>
        <v>14138.2</v>
      </c>
      <c r="I27" s="166">
        <f t="shared" si="5"/>
        <v>424.14600000000002</v>
      </c>
      <c r="J27" s="166">
        <v>0</v>
      </c>
      <c r="K27" s="166">
        <f t="shared" si="0"/>
        <v>71.206514999999911</v>
      </c>
      <c r="L27" s="166">
        <v>0</v>
      </c>
      <c r="M27" s="166">
        <v>0</v>
      </c>
      <c r="N27" s="555">
        <v>495.35251499999993</v>
      </c>
      <c r="O27" s="555">
        <f t="shared" si="1"/>
        <v>337.33021499999984</v>
      </c>
      <c r="P27" s="555">
        <f t="shared" si="2"/>
        <v>0</v>
      </c>
    </row>
    <row r="28" spans="1:16" ht="15" customHeight="1" x14ac:dyDescent="0.2">
      <c r="A28" s="213">
        <v>16</v>
      </c>
      <c r="B28" s="214" t="s">
        <v>656</v>
      </c>
      <c r="C28" s="166">
        <v>512.37710400000003</v>
      </c>
      <c r="D28" s="166">
        <v>-9.2192999999999756</v>
      </c>
      <c r="E28" s="166">
        <v>486.39950399999998</v>
      </c>
      <c r="F28" s="166">
        <f>T6_FG_py_Utlsn!E27+'T6A_FG_Upy_Utlsn '!E27</f>
        <v>13130.663</v>
      </c>
      <c r="G28" s="166">
        <f t="shared" si="3"/>
        <v>393.91989000000001</v>
      </c>
      <c r="H28" s="166">
        <f t="shared" si="4"/>
        <v>13130.663</v>
      </c>
      <c r="I28" s="166">
        <f t="shared" si="5"/>
        <v>393.91989000000001</v>
      </c>
      <c r="J28" s="166">
        <v>0</v>
      </c>
      <c r="K28" s="166">
        <f t="shared" si="0"/>
        <v>83.260313999999994</v>
      </c>
      <c r="L28" s="166">
        <v>0</v>
      </c>
      <c r="M28" s="166">
        <v>0</v>
      </c>
      <c r="N28" s="555">
        <v>477.180204</v>
      </c>
      <c r="O28" s="555">
        <f t="shared" si="1"/>
        <v>486.39950399999998</v>
      </c>
      <c r="P28" s="555">
        <f t="shared" si="2"/>
        <v>0</v>
      </c>
    </row>
    <row r="29" spans="1:16" ht="15" customHeight="1" x14ac:dyDescent="0.2">
      <c r="A29" s="213">
        <v>17</v>
      </c>
      <c r="B29" s="214" t="s">
        <v>657</v>
      </c>
      <c r="C29" s="166">
        <v>488.11855799999995</v>
      </c>
      <c r="D29" s="166">
        <v>31.013100000000009</v>
      </c>
      <c r="E29" s="166">
        <v>445.62505799999997</v>
      </c>
      <c r="F29" s="166">
        <f>T6_FG_py_Utlsn!E28+'T6A_FG_Upy_Utlsn '!E28</f>
        <v>12333.109999999999</v>
      </c>
      <c r="G29" s="166">
        <f t="shared" si="3"/>
        <v>369.99329999999998</v>
      </c>
      <c r="H29" s="166">
        <f t="shared" si="4"/>
        <v>12333.109999999999</v>
      </c>
      <c r="I29" s="166">
        <f t="shared" si="5"/>
        <v>369.99329999999998</v>
      </c>
      <c r="J29" s="166">
        <v>0</v>
      </c>
      <c r="K29" s="166">
        <f t="shared" si="0"/>
        <v>106.644858</v>
      </c>
      <c r="L29" s="166">
        <v>0</v>
      </c>
      <c r="M29" s="166">
        <v>0</v>
      </c>
      <c r="N29" s="555">
        <v>476.63815799999998</v>
      </c>
      <c r="O29" s="555">
        <f t="shared" si="1"/>
        <v>445.62505799999997</v>
      </c>
      <c r="P29" s="555">
        <f t="shared" si="2"/>
        <v>0</v>
      </c>
    </row>
    <row r="30" spans="1:16" ht="15" customHeight="1" x14ac:dyDescent="0.2">
      <c r="A30" s="213">
        <v>18</v>
      </c>
      <c r="B30" s="214" t="s">
        <v>658</v>
      </c>
      <c r="C30" s="166">
        <v>706.73254499999996</v>
      </c>
      <c r="D30" s="166">
        <v>326.71140000000025</v>
      </c>
      <c r="E30" s="166">
        <v>374.39494499999978</v>
      </c>
      <c r="F30" s="166">
        <f>T6_FG_py_Utlsn!E29+'T6A_FG_Upy_Utlsn '!E29</f>
        <v>18500.93</v>
      </c>
      <c r="G30" s="166">
        <f t="shared" si="3"/>
        <v>555.02790000000005</v>
      </c>
      <c r="H30" s="166">
        <f t="shared" si="4"/>
        <v>18500.93</v>
      </c>
      <c r="I30" s="166">
        <f t="shared" si="5"/>
        <v>555.02790000000005</v>
      </c>
      <c r="J30" s="166">
        <v>0</v>
      </c>
      <c r="K30" s="166">
        <f t="shared" si="0"/>
        <v>146.07844499999999</v>
      </c>
      <c r="L30" s="166">
        <v>0</v>
      </c>
      <c r="M30" s="166">
        <v>0</v>
      </c>
      <c r="N30" s="555">
        <v>701.10634500000003</v>
      </c>
      <c r="O30" s="555">
        <f t="shared" si="1"/>
        <v>374.39494499999978</v>
      </c>
      <c r="P30" s="555">
        <f t="shared" si="2"/>
        <v>0</v>
      </c>
    </row>
    <row r="31" spans="1:16" ht="15" customHeight="1" x14ac:dyDescent="0.2">
      <c r="A31" s="213">
        <v>19</v>
      </c>
      <c r="B31" s="214" t="s">
        <v>659</v>
      </c>
      <c r="C31" s="166">
        <v>829.16196000000002</v>
      </c>
      <c r="D31" s="166">
        <v>279.53610000000003</v>
      </c>
      <c r="E31" s="166">
        <v>525</v>
      </c>
      <c r="F31" s="166">
        <f>T6_FG_py_Utlsn!E30+'T6A_FG_Upy_Utlsn '!E30</f>
        <v>21304.87</v>
      </c>
      <c r="G31" s="166">
        <f t="shared" si="3"/>
        <v>639.14610000000005</v>
      </c>
      <c r="H31" s="166">
        <f t="shared" si="4"/>
        <v>21304.87</v>
      </c>
      <c r="I31" s="166">
        <f t="shared" si="5"/>
        <v>639.14610000000005</v>
      </c>
      <c r="J31" s="166">
        <v>0</v>
      </c>
      <c r="K31" s="166">
        <f t="shared" si="0"/>
        <v>165.39</v>
      </c>
      <c r="L31" s="166">
        <v>0</v>
      </c>
      <c r="M31" s="166">
        <v>0</v>
      </c>
      <c r="N31" s="555">
        <v>805.53545999999994</v>
      </c>
      <c r="O31" s="555">
        <f t="shared" si="1"/>
        <v>525.99935999999991</v>
      </c>
      <c r="P31" s="555">
        <f t="shared" si="2"/>
        <v>-0.99935999999991054</v>
      </c>
    </row>
    <row r="32" spans="1:16" ht="15" customHeight="1" x14ac:dyDescent="0.2">
      <c r="A32" s="213">
        <v>20</v>
      </c>
      <c r="B32" s="214" t="s">
        <v>660</v>
      </c>
      <c r="C32" s="166">
        <v>362.85715200000004</v>
      </c>
      <c r="D32" s="166">
        <v>108.23039999999997</v>
      </c>
      <c r="E32" s="166">
        <v>248.173452</v>
      </c>
      <c r="F32" s="166">
        <f>T6_FG_py_Utlsn!E31+'T6A_FG_Upy_Utlsn '!E31</f>
        <v>9352.0499999999993</v>
      </c>
      <c r="G32" s="166">
        <f t="shared" si="3"/>
        <v>280.56149999999997</v>
      </c>
      <c r="H32" s="166">
        <f t="shared" si="4"/>
        <v>9352.0499999999993</v>
      </c>
      <c r="I32" s="166">
        <f t="shared" si="5"/>
        <v>280.56149999999997</v>
      </c>
      <c r="J32" s="166">
        <v>0</v>
      </c>
      <c r="K32" s="166">
        <f t="shared" si="0"/>
        <v>75.842352000000005</v>
      </c>
      <c r="L32" s="166">
        <v>0</v>
      </c>
      <c r="M32" s="166">
        <v>0</v>
      </c>
      <c r="N32" s="555">
        <v>356.40385199999997</v>
      </c>
      <c r="O32" s="555">
        <f t="shared" si="1"/>
        <v>248.173452</v>
      </c>
      <c r="P32" s="555">
        <f t="shared" si="2"/>
        <v>0</v>
      </c>
    </row>
    <row r="33" spans="1:16" ht="15" customHeight="1" x14ac:dyDescent="0.2">
      <c r="A33" s="213">
        <v>21</v>
      </c>
      <c r="B33" s="214" t="s">
        <v>661</v>
      </c>
      <c r="C33" s="166">
        <v>90.702375000000004</v>
      </c>
      <c r="D33" s="166">
        <v>88.52</v>
      </c>
      <c r="E33" s="166">
        <v>0.1</v>
      </c>
      <c r="F33" s="166">
        <f>T6_FG_py_Utlsn!E32+'T6A_FG_Upy_Utlsn '!E32</f>
        <v>0</v>
      </c>
      <c r="G33" s="166">
        <f t="shared" si="3"/>
        <v>0</v>
      </c>
      <c r="H33" s="166">
        <f t="shared" si="4"/>
        <v>0</v>
      </c>
      <c r="I33" s="166">
        <f t="shared" si="5"/>
        <v>0</v>
      </c>
      <c r="J33" s="166">
        <v>0</v>
      </c>
      <c r="K33" s="166">
        <f t="shared" si="0"/>
        <v>88.61999999999999</v>
      </c>
      <c r="L33" s="166">
        <v>0</v>
      </c>
      <c r="M33" s="166">
        <v>0</v>
      </c>
      <c r="N33" s="555">
        <v>87.616874999999979</v>
      </c>
      <c r="O33" s="555">
        <f t="shared" si="1"/>
        <v>-0.90312500000001705</v>
      </c>
      <c r="P33" s="555">
        <f t="shared" si="2"/>
        <v>1.0031250000000171</v>
      </c>
    </row>
    <row r="34" spans="1:16" ht="15" customHeight="1" x14ac:dyDescent="0.2">
      <c r="A34" s="213">
        <v>22</v>
      </c>
      <c r="B34" s="214" t="s">
        <v>662</v>
      </c>
      <c r="C34" s="166">
        <v>210.06103500000003</v>
      </c>
      <c r="D34" s="166">
        <v>53.935799999999972</v>
      </c>
      <c r="E34" s="166">
        <v>145.57903500000003</v>
      </c>
      <c r="F34" s="166">
        <f>T6_FG_py_Utlsn!E33+'T6A_FG_Upy_Utlsn '!E33</f>
        <v>5078.62</v>
      </c>
      <c r="G34" s="166">
        <f t="shared" si="3"/>
        <v>152.3586</v>
      </c>
      <c r="H34" s="166">
        <f t="shared" si="4"/>
        <v>5078.62</v>
      </c>
      <c r="I34" s="166">
        <f t="shared" si="5"/>
        <v>152.3586</v>
      </c>
      <c r="J34" s="166">
        <v>0</v>
      </c>
      <c r="K34" s="166">
        <f t="shared" si="0"/>
        <v>47.156235000000009</v>
      </c>
      <c r="L34" s="166">
        <v>0</v>
      </c>
      <c r="M34" s="166">
        <v>0</v>
      </c>
      <c r="N34" s="555">
        <v>199.51483500000001</v>
      </c>
      <c r="O34" s="555">
        <f t="shared" si="1"/>
        <v>145.57903500000003</v>
      </c>
      <c r="P34" s="555">
        <f t="shared" si="2"/>
        <v>0</v>
      </c>
    </row>
    <row r="35" spans="1:16" ht="15" customHeight="1" x14ac:dyDescent="0.2">
      <c r="A35" s="213">
        <v>23</v>
      </c>
      <c r="B35" s="214" t="s">
        <v>663</v>
      </c>
      <c r="C35" s="166">
        <v>186.40115399999999</v>
      </c>
      <c r="D35" s="166">
        <v>30.126300000000001</v>
      </c>
      <c r="E35" s="166">
        <v>150.38165399999997</v>
      </c>
      <c r="F35" s="166">
        <f>T6_FG_py_Utlsn!E34+'T6A_FG_Upy_Utlsn '!E34</f>
        <v>3452.91</v>
      </c>
      <c r="G35" s="166">
        <f t="shared" si="3"/>
        <v>103.5873</v>
      </c>
      <c r="H35" s="166">
        <f t="shared" si="4"/>
        <v>3452.91</v>
      </c>
      <c r="I35" s="166">
        <f t="shared" si="5"/>
        <v>103.5873</v>
      </c>
      <c r="J35" s="166">
        <v>0</v>
      </c>
      <c r="K35" s="166">
        <f t="shared" si="0"/>
        <v>76.920653999999985</v>
      </c>
      <c r="L35" s="166">
        <v>0</v>
      </c>
      <c r="M35" s="166">
        <v>0</v>
      </c>
      <c r="N35" s="555">
        <v>180.50795399999998</v>
      </c>
      <c r="O35" s="555">
        <f t="shared" si="1"/>
        <v>150.38165399999997</v>
      </c>
      <c r="P35" s="555">
        <f t="shared" si="2"/>
        <v>0</v>
      </c>
    </row>
    <row r="36" spans="1:16" ht="15" customHeight="1" x14ac:dyDescent="0.2">
      <c r="A36" s="155">
        <v>24</v>
      </c>
      <c r="B36" s="214" t="s">
        <v>664</v>
      </c>
      <c r="C36" s="166">
        <v>19.873034999999998</v>
      </c>
      <c r="D36" s="166">
        <v>2.3448000000000029</v>
      </c>
      <c r="E36" s="166">
        <v>13.916234999999997</v>
      </c>
      <c r="F36" s="166">
        <f>T6_FG_py_Utlsn!E35+'T6A_FG_Upy_Utlsn '!E35</f>
        <v>539.5</v>
      </c>
      <c r="G36" s="166">
        <f t="shared" si="3"/>
        <v>16.184999999999999</v>
      </c>
      <c r="H36" s="166">
        <f t="shared" si="4"/>
        <v>539.5</v>
      </c>
      <c r="I36" s="166">
        <f t="shared" si="5"/>
        <v>16.184999999999999</v>
      </c>
      <c r="J36" s="166">
        <v>0</v>
      </c>
      <c r="K36" s="166">
        <f t="shared" si="0"/>
        <v>7.6035000000000963E-2</v>
      </c>
      <c r="L36" s="166">
        <v>0</v>
      </c>
      <c r="M36" s="166">
        <v>0</v>
      </c>
      <c r="N36" s="555">
        <v>16.261035</v>
      </c>
      <c r="O36" s="555">
        <f t="shared" si="1"/>
        <v>13.916234999999997</v>
      </c>
      <c r="P36" s="555">
        <f t="shared" si="2"/>
        <v>0</v>
      </c>
    </row>
    <row r="37" spans="1:16" ht="15" customHeight="1" x14ac:dyDescent="0.2">
      <c r="A37" s="1152" t="s">
        <v>16</v>
      </c>
      <c r="B37" s="1154"/>
      <c r="C37" s="364">
        <f t="shared" ref="C37:M37" si="7">SUM(C13:C36)</f>
        <v>8964.2246430000014</v>
      </c>
      <c r="D37" s="364">
        <f t="shared" si="7"/>
        <v>2182.4735000000001</v>
      </c>
      <c r="E37" s="364">
        <f t="shared" si="7"/>
        <v>6478.6991079999989</v>
      </c>
      <c r="F37" s="364">
        <f t="shared" si="7"/>
        <v>224512.84199999995</v>
      </c>
      <c r="G37" s="364">
        <f t="shared" si="7"/>
        <v>6735.38526</v>
      </c>
      <c r="H37" s="364">
        <f t="shared" si="7"/>
        <v>224512.84199999995</v>
      </c>
      <c r="I37" s="364">
        <f t="shared" si="7"/>
        <v>6735.38526</v>
      </c>
      <c r="J37" s="364">
        <f t="shared" si="7"/>
        <v>0</v>
      </c>
      <c r="K37" s="364">
        <f t="shared" si="0"/>
        <v>1925.7873479999989</v>
      </c>
      <c r="L37" s="364">
        <f t="shared" si="7"/>
        <v>0</v>
      </c>
      <c r="M37" s="364">
        <f t="shared" si="7"/>
        <v>0</v>
      </c>
      <c r="N37" s="555">
        <f>SUM(N13:N36)</f>
        <v>8661.1688429999995</v>
      </c>
      <c r="O37" s="555">
        <f>SUM(O13:O36)</f>
        <v>6478.6953429999985</v>
      </c>
      <c r="P37" s="555">
        <f t="shared" ref="P37" si="8">C37-D37</f>
        <v>6781.7511430000013</v>
      </c>
    </row>
    <row r="38" spans="1:16" ht="26.25" customHeight="1" x14ac:dyDescent="0.2">
      <c r="I38" s="665"/>
      <c r="J38" s="665"/>
      <c r="K38" s="665"/>
      <c r="L38" s="665"/>
      <c r="M38" s="665"/>
      <c r="N38" s="546">
        <f>G37/C37</f>
        <v>0.7513628370814579</v>
      </c>
    </row>
    <row r="39" spans="1:16" ht="31.5" customHeight="1" x14ac:dyDescent="0.2">
      <c r="B39" s="251"/>
      <c r="C39" s="251" t="s">
        <v>798</v>
      </c>
      <c r="D39" s="252" t="s">
        <v>800</v>
      </c>
      <c r="E39" s="252" t="s">
        <v>799</v>
      </c>
      <c r="I39" s="666"/>
      <c r="J39" s="666"/>
      <c r="K39" s="666"/>
      <c r="L39" s="666"/>
      <c r="M39" s="666"/>
    </row>
    <row r="40" spans="1:16" ht="15" customHeight="1" x14ac:dyDescent="0.2">
      <c r="B40" s="249" t="s">
        <v>796</v>
      </c>
      <c r="C40" s="669">
        <v>107618.9</v>
      </c>
      <c r="D40" s="669">
        <f>C40*3000/100000</f>
        <v>3228.567</v>
      </c>
      <c r="E40" s="669">
        <f>D40</f>
        <v>3228.567</v>
      </c>
      <c r="F40" s="220"/>
      <c r="G40" s="220"/>
      <c r="H40" s="220"/>
      <c r="I40" s="666"/>
      <c r="J40" s="666"/>
      <c r="K40" s="666"/>
      <c r="L40" s="666"/>
      <c r="M40" s="666"/>
    </row>
    <row r="41" spans="1:16" ht="15" customHeight="1" x14ac:dyDescent="0.2">
      <c r="B41" s="249" t="s">
        <v>797</v>
      </c>
      <c r="C41" s="669">
        <f>C42-C40</f>
        <v>116893.94199999995</v>
      </c>
      <c r="D41" s="669">
        <f>C41*3000/100000</f>
        <v>3506.8182599999986</v>
      </c>
      <c r="E41" s="669">
        <f t="shared" ref="E41:E42" si="9">D41</f>
        <v>3506.8182599999986</v>
      </c>
      <c r="F41" s="220"/>
      <c r="G41" s="220"/>
      <c r="H41" s="555"/>
      <c r="I41" s="1003"/>
      <c r="J41" s="666"/>
      <c r="K41" s="666"/>
      <c r="L41" s="666"/>
      <c r="M41" s="666"/>
    </row>
    <row r="42" spans="1:16" ht="15" customHeight="1" x14ac:dyDescent="0.25">
      <c r="A42" s="204"/>
      <c r="B42" s="250" t="s">
        <v>16</v>
      </c>
      <c r="C42" s="670">
        <v>224512.84199999995</v>
      </c>
      <c r="D42" s="670">
        <v>6735.38526</v>
      </c>
      <c r="E42" s="1004">
        <f t="shared" si="9"/>
        <v>6735.38526</v>
      </c>
      <c r="F42" s="204"/>
      <c r="G42" s="204"/>
      <c r="H42" s="204"/>
      <c r="I42" s="204"/>
      <c r="J42" s="1277"/>
      <c r="K42" s="1277"/>
      <c r="L42" s="1277"/>
      <c r="M42" s="1277"/>
    </row>
    <row r="43" spans="1:16" ht="15.75" customHeight="1" x14ac:dyDescent="0.2">
      <c r="A43" s="204"/>
      <c r="B43" s="204"/>
      <c r="C43" s="219"/>
      <c r="D43" s="219"/>
      <c r="E43" s="204"/>
      <c r="F43" s="204"/>
      <c r="G43" s="204"/>
      <c r="H43" s="204"/>
      <c r="I43" s="204"/>
      <c r="J43" s="1277"/>
      <c r="K43" s="1277"/>
      <c r="L43" s="1277"/>
      <c r="M43" s="1277"/>
    </row>
    <row r="44" spans="1:16" ht="12.75" customHeight="1" x14ac:dyDescent="0.2">
      <c r="A44" s="204"/>
      <c r="B44" s="204"/>
      <c r="C44" s="204"/>
      <c r="D44" s="204"/>
      <c r="E44" s="204"/>
      <c r="F44" s="204"/>
      <c r="G44" s="204"/>
      <c r="H44" s="204"/>
      <c r="I44" s="204"/>
      <c r="J44" s="1278"/>
      <c r="K44" s="1278"/>
      <c r="L44" s="1278"/>
      <c r="M44" s="1278"/>
    </row>
    <row r="45" spans="1:16" x14ac:dyDescent="0.2">
      <c r="A45" s="9" t="s">
        <v>1191</v>
      </c>
      <c r="B45" s="254"/>
      <c r="C45" s="254"/>
      <c r="D45" s="254"/>
      <c r="E45" s="1085" t="s">
        <v>804</v>
      </c>
      <c r="F45" s="1085"/>
      <c r="G45" s="1085"/>
      <c r="H45" s="1085"/>
      <c r="I45" s="1085" t="s">
        <v>803</v>
      </c>
      <c r="J45" s="1085"/>
      <c r="K45" s="1085"/>
      <c r="L45" s="1085"/>
      <c r="M45" s="26"/>
    </row>
    <row r="46" spans="1:16" x14ac:dyDescent="0.2">
      <c r="A46" s="255"/>
      <c r="B46" s="9"/>
      <c r="C46" s="9"/>
      <c r="D46" s="9"/>
      <c r="E46" s="1084" t="s">
        <v>802</v>
      </c>
      <c r="F46" s="1084"/>
      <c r="G46" s="1084"/>
      <c r="H46" s="1084"/>
      <c r="I46" s="1258" t="s">
        <v>802</v>
      </c>
      <c r="J46" s="1258"/>
      <c r="K46" s="1258"/>
      <c r="L46" s="1258"/>
      <c r="M46" s="10"/>
    </row>
    <row r="47" spans="1:16" x14ac:dyDescent="0.2">
      <c r="E47" s="1084" t="s">
        <v>805</v>
      </c>
      <c r="F47" s="1084"/>
      <c r="G47" s="1084"/>
      <c r="H47" s="1084"/>
      <c r="J47" s="78"/>
    </row>
    <row r="48" spans="1:16" x14ac:dyDescent="0.2">
      <c r="J48" s="78"/>
    </row>
    <row r="49" spans="10:10" x14ac:dyDescent="0.2">
      <c r="J49" s="78"/>
    </row>
    <row r="50" spans="10:10" x14ac:dyDescent="0.2">
      <c r="J50" s="78"/>
    </row>
    <row r="51" spans="10:10" x14ac:dyDescent="0.2">
      <c r="J51" s="78"/>
    </row>
  </sheetData>
  <mergeCells count="25">
    <mergeCell ref="J42:M42"/>
    <mergeCell ref="K1:M1"/>
    <mergeCell ref="B3:K3"/>
    <mergeCell ref="C9:C11"/>
    <mergeCell ref="J9:J11"/>
    <mergeCell ref="L7:M7"/>
    <mergeCell ref="F9:G10"/>
    <mergeCell ref="H9:I10"/>
    <mergeCell ref="K9:K11"/>
    <mergeCell ref="D9:D11"/>
    <mergeCell ref="E9:E11"/>
    <mergeCell ref="B4:L4"/>
    <mergeCell ref="K8:N8"/>
    <mergeCell ref="A9:A11"/>
    <mergeCell ref="M9:M11"/>
    <mergeCell ref="L9:L11"/>
    <mergeCell ref="B9:B11"/>
    <mergeCell ref="A37:B37"/>
    <mergeCell ref="E45:H45"/>
    <mergeCell ref="E46:H46"/>
    <mergeCell ref="E47:H47"/>
    <mergeCell ref="J43:M43"/>
    <mergeCell ref="J44:M44"/>
    <mergeCell ref="I45:L45"/>
    <mergeCell ref="I46:L46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M45"/>
  <sheetViews>
    <sheetView view="pageBreakPreview" topLeftCell="A4" zoomScaleSheetLayoutView="100" workbookViewId="0">
      <selection activeCell="C12" sqref="C12:L36"/>
    </sheetView>
  </sheetViews>
  <sheetFormatPr defaultColWidth="9.140625" defaultRowHeight="12.75" x14ac:dyDescent="0.2"/>
  <cols>
    <col min="1" max="1" width="5.5703125" style="10" customWidth="1"/>
    <col min="2" max="2" width="15.42578125" style="10" customWidth="1"/>
    <col min="3" max="3" width="10.5703125" style="10" customWidth="1"/>
    <col min="4" max="4" width="9.85546875" style="10" customWidth="1"/>
    <col min="5" max="5" width="8.7109375" style="10" customWidth="1"/>
    <col min="6" max="6" width="10.85546875" style="10" customWidth="1"/>
    <col min="7" max="7" width="15.85546875" style="10" customWidth="1"/>
    <col min="8" max="8" width="12.42578125" style="10" customWidth="1"/>
    <col min="9" max="9" width="12.140625" style="10" customWidth="1"/>
    <col min="10" max="10" width="9" style="10" customWidth="1"/>
    <col min="11" max="11" width="12" style="10" customWidth="1"/>
    <col min="12" max="12" width="17.28515625" style="10" customWidth="1"/>
    <col min="13" max="13" width="9.140625" style="10" hidden="1" customWidth="1"/>
    <col min="14" max="16384" width="9.140625" style="10"/>
  </cols>
  <sheetData>
    <row r="1" spans="1:13" customFormat="1" x14ac:dyDescent="0.2">
      <c r="D1" s="26"/>
      <c r="E1" s="26"/>
      <c r="F1" s="26"/>
      <c r="G1" s="26"/>
      <c r="H1" s="26"/>
      <c r="I1" s="26"/>
      <c r="J1" s="26"/>
      <c r="K1" s="26"/>
      <c r="L1" s="1276" t="s">
        <v>394</v>
      </c>
      <c r="M1" s="1276"/>
    </row>
    <row r="2" spans="1:13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35"/>
    </row>
    <row r="3" spans="1:13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34"/>
    </row>
    <row r="4" spans="1:13" customFormat="1" ht="10.5" customHeight="1" x14ac:dyDescent="0.2"/>
    <row r="5" spans="1:13" ht="19.5" customHeight="1" x14ac:dyDescent="0.25">
      <c r="A5" s="1235" t="s">
        <v>926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1:13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x14ac:dyDescent="0.2">
      <c r="A7" s="26" t="s">
        <v>687</v>
      </c>
      <c r="B7" s="26"/>
      <c r="C7" s="9"/>
      <c r="D7" s="9"/>
      <c r="F7" s="1261" t="s">
        <v>17</v>
      </c>
      <c r="G7" s="1261"/>
      <c r="H7" s="1261"/>
      <c r="I7" s="1261"/>
      <c r="J7" s="1261"/>
      <c r="K7" s="1261"/>
      <c r="L7" s="1261"/>
    </row>
    <row r="8" spans="1:13" x14ac:dyDescent="0.2">
      <c r="A8" s="9"/>
      <c r="F8" s="11"/>
      <c r="G8" s="63"/>
      <c r="H8" s="63"/>
      <c r="I8" s="1264" t="s">
        <v>1195</v>
      </c>
      <c r="J8" s="1264"/>
      <c r="K8" s="1264"/>
      <c r="L8" s="1264"/>
      <c r="M8" s="63"/>
    </row>
    <row r="9" spans="1:13" s="9" customFormat="1" x14ac:dyDescent="0.2">
      <c r="A9" s="1109" t="s">
        <v>2</v>
      </c>
      <c r="B9" s="1109" t="s">
        <v>3</v>
      </c>
      <c r="C9" s="1103" t="s">
        <v>21</v>
      </c>
      <c r="D9" s="1132"/>
      <c r="E9" s="1132"/>
      <c r="F9" s="1132"/>
      <c r="G9" s="1132"/>
      <c r="H9" s="1103" t="s">
        <v>22</v>
      </c>
      <c r="I9" s="1132"/>
      <c r="J9" s="1132"/>
      <c r="K9" s="1132"/>
      <c r="L9" s="1132"/>
    </row>
    <row r="10" spans="1:13" s="9" customFormat="1" ht="63.75" x14ac:dyDescent="0.2">
      <c r="A10" s="1109"/>
      <c r="B10" s="1109"/>
      <c r="C10" s="564" t="s">
        <v>932</v>
      </c>
      <c r="D10" s="564" t="s">
        <v>933</v>
      </c>
      <c r="E10" s="564" t="s">
        <v>66</v>
      </c>
      <c r="F10" s="564" t="s">
        <v>67</v>
      </c>
      <c r="G10" s="564" t="s">
        <v>617</v>
      </c>
      <c r="H10" s="564" t="s">
        <v>932</v>
      </c>
      <c r="I10" s="564" t="s">
        <v>933</v>
      </c>
      <c r="J10" s="564" t="s">
        <v>66</v>
      </c>
      <c r="K10" s="564" t="s">
        <v>67</v>
      </c>
      <c r="L10" s="564" t="s">
        <v>618</v>
      </c>
    </row>
    <row r="11" spans="1:13" s="9" customFormat="1" x14ac:dyDescent="0.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3" s="9" customFormat="1" ht="15" customHeight="1" x14ac:dyDescent="0.2">
      <c r="A12" s="157">
        <v>1</v>
      </c>
      <c r="B12" s="154" t="s">
        <v>641</v>
      </c>
      <c r="C12" s="1288" t="s">
        <v>666</v>
      </c>
      <c r="D12" s="1289"/>
      <c r="E12" s="1289"/>
      <c r="F12" s="1289"/>
      <c r="G12" s="1289"/>
      <c r="H12" s="1289"/>
      <c r="I12" s="1289"/>
      <c r="J12" s="1289"/>
      <c r="K12" s="1289"/>
      <c r="L12" s="1290"/>
    </row>
    <row r="13" spans="1:13" s="9" customFormat="1" ht="15" customHeight="1" x14ac:dyDescent="0.2">
      <c r="A13" s="157">
        <v>2</v>
      </c>
      <c r="B13" s="154" t="s">
        <v>642</v>
      </c>
      <c r="C13" s="1291"/>
      <c r="D13" s="1292"/>
      <c r="E13" s="1292"/>
      <c r="F13" s="1292"/>
      <c r="G13" s="1292"/>
      <c r="H13" s="1292"/>
      <c r="I13" s="1292"/>
      <c r="J13" s="1292"/>
      <c r="K13" s="1292"/>
      <c r="L13" s="1293"/>
    </row>
    <row r="14" spans="1:13" s="9" customFormat="1" ht="15" customHeight="1" x14ac:dyDescent="0.2">
      <c r="A14" s="157">
        <v>3</v>
      </c>
      <c r="B14" s="154" t="s">
        <v>643</v>
      </c>
      <c r="C14" s="1291"/>
      <c r="D14" s="1292"/>
      <c r="E14" s="1292"/>
      <c r="F14" s="1292"/>
      <c r="G14" s="1292"/>
      <c r="H14" s="1292"/>
      <c r="I14" s="1292"/>
      <c r="J14" s="1292"/>
      <c r="K14" s="1292"/>
      <c r="L14" s="1293"/>
    </row>
    <row r="15" spans="1:13" s="9" customFormat="1" ht="15" customHeight="1" x14ac:dyDescent="0.2">
      <c r="A15" s="157">
        <v>4</v>
      </c>
      <c r="B15" s="154" t="s">
        <v>644</v>
      </c>
      <c r="C15" s="1291"/>
      <c r="D15" s="1292"/>
      <c r="E15" s="1292"/>
      <c r="F15" s="1292"/>
      <c r="G15" s="1292"/>
      <c r="H15" s="1292"/>
      <c r="I15" s="1292"/>
      <c r="J15" s="1292"/>
      <c r="K15" s="1292"/>
      <c r="L15" s="1293"/>
    </row>
    <row r="16" spans="1:13" s="9" customFormat="1" ht="15" customHeight="1" x14ac:dyDescent="0.2">
      <c r="A16" s="157">
        <v>5</v>
      </c>
      <c r="B16" s="154" t="s">
        <v>645</v>
      </c>
      <c r="C16" s="1291"/>
      <c r="D16" s="1292"/>
      <c r="E16" s="1292"/>
      <c r="F16" s="1292"/>
      <c r="G16" s="1292"/>
      <c r="H16" s="1292"/>
      <c r="I16" s="1292"/>
      <c r="J16" s="1292"/>
      <c r="K16" s="1292"/>
      <c r="L16" s="1293"/>
    </row>
    <row r="17" spans="1:12" s="9" customFormat="1" ht="15" customHeight="1" x14ac:dyDescent="0.2">
      <c r="A17" s="157">
        <v>6</v>
      </c>
      <c r="B17" s="154" t="s">
        <v>646</v>
      </c>
      <c r="C17" s="1291"/>
      <c r="D17" s="1292"/>
      <c r="E17" s="1292"/>
      <c r="F17" s="1292"/>
      <c r="G17" s="1292"/>
      <c r="H17" s="1292"/>
      <c r="I17" s="1292"/>
      <c r="J17" s="1292"/>
      <c r="K17" s="1292"/>
      <c r="L17" s="1293"/>
    </row>
    <row r="18" spans="1:12" s="9" customFormat="1" ht="15" customHeight="1" x14ac:dyDescent="0.2">
      <c r="A18" s="157">
        <v>7</v>
      </c>
      <c r="B18" s="154" t="s">
        <v>647</v>
      </c>
      <c r="C18" s="1291"/>
      <c r="D18" s="1292"/>
      <c r="E18" s="1292"/>
      <c r="F18" s="1292"/>
      <c r="G18" s="1292"/>
      <c r="H18" s="1292"/>
      <c r="I18" s="1292"/>
      <c r="J18" s="1292"/>
      <c r="K18" s="1292"/>
      <c r="L18" s="1293"/>
    </row>
    <row r="19" spans="1:12" s="9" customFormat="1" ht="15" customHeight="1" x14ac:dyDescent="0.2">
      <c r="A19" s="157">
        <v>8</v>
      </c>
      <c r="B19" s="154" t="s">
        <v>648</v>
      </c>
      <c r="C19" s="1291"/>
      <c r="D19" s="1292"/>
      <c r="E19" s="1292"/>
      <c r="F19" s="1292"/>
      <c r="G19" s="1292"/>
      <c r="H19" s="1292"/>
      <c r="I19" s="1292"/>
      <c r="J19" s="1292"/>
      <c r="K19" s="1292"/>
      <c r="L19" s="1293"/>
    </row>
    <row r="20" spans="1:12" s="9" customFormat="1" ht="15" customHeight="1" x14ac:dyDescent="0.2">
      <c r="A20" s="157">
        <v>9</v>
      </c>
      <c r="B20" s="154" t="s">
        <v>649</v>
      </c>
      <c r="C20" s="1291"/>
      <c r="D20" s="1292"/>
      <c r="E20" s="1292"/>
      <c r="F20" s="1292"/>
      <c r="G20" s="1292"/>
      <c r="H20" s="1292"/>
      <c r="I20" s="1292"/>
      <c r="J20" s="1292"/>
      <c r="K20" s="1292"/>
      <c r="L20" s="1293"/>
    </row>
    <row r="21" spans="1:12" ht="15" customHeight="1" x14ac:dyDescent="0.2">
      <c r="A21" s="157">
        <v>10</v>
      </c>
      <c r="B21" s="154" t="s">
        <v>650</v>
      </c>
      <c r="C21" s="1291"/>
      <c r="D21" s="1292"/>
      <c r="E21" s="1292"/>
      <c r="F21" s="1292"/>
      <c r="G21" s="1292"/>
      <c r="H21" s="1292"/>
      <c r="I21" s="1292"/>
      <c r="J21" s="1292"/>
      <c r="K21" s="1292"/>
      <c r="L21" s="1293"/>
    </row>
    <row r="22" spans="1:12" ht="15" customHeight="1" x14ac:dyDescent="0.2">
      <c r="A22" s="157">
        <v>11</v>
      </c>
      <c r="B22" s="154" t="s">
        <v>651</v>
      </c>
      <c r="C22" s="1291"/>
      <c r="D22" s="1292"/>
      <c r="E22" s="1292"/>
      <c r="F22" s="1292"/>
      <c r="G22" s="1292"/>
      <c r="H22" s="1292"/>
      <c r="I22" s="1292"/>
      <c r="J22" s="1292"/>
      <c r="K22" s="1292"/>
      <c r="L22" s="1293"/>
    </row>
    <row r="23" spans="1:12" ht="15" customHeight="1" x14ac:dyDescent="0.2">
      <c r="A23" s="157">
        <v>12</v>
      </c>
      <c r="B23" s="154" t="s">
        <v>652</v>
      </c>
      <c r="C23" s="1291"/>
      <c r="D23" s="1292"/>
      <c r="E23" s="1292"/>
      <c r="F23" s="1292"/>
      <c r="G23" s="1292"/>
      <c r="H23" s="1292"/>
      <c r="I23" s="1292"/>
      <c r="J23" s="1292"/>
      <c r="K23" s="1292"/>
      <c r="L23" s="1293"/>
    </row>
    <row r="24" spans="1:12" ht="15" customHeight="1" x14ac:dyDescent="0.2">
      <c r="A24" s="157">
        <v>13</v>
      </c>
      <c r="B24" s="154" t="s">
        <v>653</v>
      </c>
      <c r="C24" s="1291"/>
      <c r="D24" s="1292"/>
      <c r="E24" s="1292"/>
      <c r="F24" s="1292"/>
      <c r="G24" s="1292"/>
      <c r="H24" s="1292"/>
      <c r="I24" s="1292"/>
      <c r="J24" s="1292"/>
      <c r="K24" s="1292"/>
      <c r="L24" s="1293"/>
    </row>
    <row r="25" spans="1:12" ht="15" customHeight="1" x14ac:dyDescent="0.2">
      <c r="A25" s="157">
        <v>14</v>
      </c>
      <c r="B25" s="154" t="s">
        <v>654</v>
      </c>
      <c r="C25" s="1291"/>
      <c r="D25" s="1292"/>
      <c r="E25" s="1292"/>
      <c r="F25" s="1292"/>
      <c r="G25" s="1292"/>
      <c r="H25" s="1292"/>
      <c r="I25" s="1292"/>
      <c r="J25" s="1292"/>
      <c r="K25" s="1292"/>
      <c r="L25" s="1293"/>
    </row>
    <row r="26" spans="1:12" ht="15" customHeight="1" x14ac:dyDescent="0.2">
      <c r="A26" s="157">
        <v>15</v>
      </c>
      <c r="B26" s="154" t="s">
        <v>655</v>
      </c>
      <c r="C26" s="1291"/>
      <c r="D26" s="1292"/>
      <c r="E26" s="1292"/>
      <c r="F26" s="1292"/>
      <c r="G26" s="1292"/>
      <c r="H26" s="1292"/>
      <c r="I26" s="1292"/>
      <c r="J26" s="1292"/>
      <c r="K26" s="1292"/>
      <c r="L26" s="1293"/>
    </row>
    <row r="27" spans="1:12" ht="15" customHeight="1" x14ac:dyDescent="0.2">
      <c r="A27" s="157">
        <v>16</v>
      </c>
      <c r="B27" s="154" t="s">
        <v>656</v>
      </c>
      <c r="C27" s="1291"/>
      <c r="D27" s="1292"/>
      <c r="E27" s="1292"/>
      <c r="F27" s="1292"/>
      <c r="G27" s="1292"/>
      <c r="H27" s="1292"/>
      <c r="I27" s="1292"/>
      <c r="J27" s="1292"/>
      <c r="K27" s="1292"/>
      <c r="L27" s="1293"/>
    </row>
    <row r="28" spans="1:12" ht="15" customHeight="1" x14ac:dyDescent="0.2">
      <c r="A28" s="157">
        <v>17</v>
      </c>
      <c r="B28" s="154" t="s">
        <v>657</v>
      </c>
      <c r="C28" s="1291"/>
      <c r="D28" s="1292"/>
      <c r="E28" s="1292"/>
      <c r="F28" s="1292"/>
      <c r="G28" s="1292"/>
      <c r="H28" s="1292"/>
      <c r="I28" s="1292"/>
      <c r="J28" s="1292"/>
      <c r="K28" s="1292"/>
      <c r="L28" s="1293"/>
    </row>
    <row r="29" spans="1:12" ht="15" customHeight="1" x14ac:dyDescent="0.2">
      <c r="A29" s="157">
        <v>18</v>
      </c>
      <c r="B29" s="154" t="s">
        <v>658</v>
      </c>
      <c r="C29" s="1291"/>
      <c r="D29" s="1292"/>
      <c r="E29" s="1292"/>
      <c r="F29" s="1292"/>
      <c r="G29" s="1292"/>
      <c r="H29" s="1292"/>
      <c r="I29" s="1292"/>
      <c r="J29" s="1292"/>
      <c r="K29" s="1292"/>
      <c r="L29" s="1293"/>
    </row>
    <row r="30" spans="1:12" ht="15" customHeight="1" x14ac:dyDescent="0.2">
      <c r="A30" s="157">
        <v>19</v>
      </c>
      <c r="B30" s="154" t="s">
        <v>659</v>
      </c>
      <c r="C30" s="1291"/>
      <c r="D30" s="1292"/>
      <c r="E30" s="1292"/>
      <c r="F30" s="1292"/>
      <c r="G30" s="1292"/>
      <c r="H30" s="1292"/>
      <c r="I30" s="1292"/>
      <c r="J30" s="1292"/>
      <c r="K30" s="1292"/>
      <c r="L30" s="1293"/>
    </row>
    <row r="31" spans="1:12" ht="15" customHeight="1" x14ac:dyDescent="0.2">
      <c r="A31" s="157">
        <v>20</v>
      </c>
      <c r="B31" s="154" t="s">
        <v>660</v>
      </c>
      <c r="C31" s="1291"/>
      <c r="D31" s="1292"/>
      <c r="E31" s="1292"/>
      <c r="F31" s="1292"/>
      <c r="G31" s="1292"/>
      <c r="H31" s="1292"/>
      <c r="I31" s="1292"/>
      <c r="J31" s="1292"/>
      <c r="K31" s="1292"/>
      <c r="L31" s="1293"/>
    </row>
    <row r="32" spans="1:12" ht="15" customHeight="1" x14ac:dyDescent="0.2">
      <c r="A32" s="157">
        <v>21</v>
      </c>
      <c r="B32" s="154" t="s">
        <v>661</v>
      </c>
      <c r="C32" s="1291"/>
      <c r="D32" s="1292"/>
      <c r="E32" s="1292"/>
      <c r="F32" s="1292"/>
      <c r="G32" s="1292"/>
      <c r="H32" s="1292"/>
      <c r="I32" s="1292"/>
      <c r="J32" s="1292"/>
      <c r="K32" s="1292"/>
      <c r="L32" s="1293"/>
    </row>
    <row r="33" spans="1:13" ht="15" customHeight="1" x14ac:dyDescent="0.2">
      <c r="A33" s="157">
        <v>22</v>
      </c>
      <c r="B33" s="154" t="s">
        <v>662</v>
      </c>
      <c r="C33" s="1291"/>
      <c r="D33" s="1292"/>
      <c r="E33" s="1292"/>
      <c r="F33" s="1292"/>
      <c r="G33" s="1292"/>
      <c r="H33" s="1292"/>
      <c r="I33" s="1292"/>
      <c r="J33" s="1292"/>
      <c r="K33" s="1292"/>
      <c r="L33" s="1293"/>
    </row>
    <row r="34" spans="1:13" ht="15" customHeight="1" x14ac:dyDescent="0.2">
      <c r="A34" s="157">
        <v>23</v>
      </c>
      <c r="B34" s="154" t="s">
        <v>663</v>
      </c>
      <c r="C34" s="1291"/>
      <c r="D34" s="1292"/>
      <c r="E34" s="1292"/>
      <c r="F34" s="1292"/>
      <c r="G34" s="1292"/>
      <c r="H34" s="1292"/>
      <c r="I34" s="1292"/>
      <c r="J34" s="1292"/>
      <c r="K34" s="1292"/>
      <c r="L34" s="1293"/>
    </row>
    <row r="35" spans="1:13" ht="15" customHeight="1" x14ac:dyDescent="0.2">
      <c r="A35" s="155">
        <v>24</v>
      </c>
      <c r="B35" s="154" t="s">
        <v>664</v>
      </c>
      <c r="C35" s="1291"/>
      <c r="D35" s="1292"/>
      <c r="E35" s="1292"/>
      <c r="F35" s="1292"/>
      <c r="G35" s="1292"/>
      <c r="H35" s="1292"/>
      <c r="I35" s="1292"/>
      <c r="J35" s="1292"/>
      <c r="K35" s="1292"/>
      <c r="L35" s="1293"/>
    </row>
    <row r="36" spans="1:13" ht="15" customHeight="1" x14ac:dyDescent="0.2">
      <c r="A36" s="1152" t="s">
        <v>16</v>
      </c>
      <c r="B36" s="1154"/>
      <c r="C36" s="1294"/>
      <c r="D36" s="1295"/>
      <c r="E36" s="1295"/>
      <c r="F36" s="1295"/>
      <c r="G36" s="1295"/>
      <c r="H36" s="1295"/>
      <c r="I36" s="1295"/>
      <c r="J36" s="1295"/>
      <c r="K36" s="1295"/>
      <c r="L36" s="1296"/>
    </row>
    <row r="37" spans="1:13" x14ac:dyDescent="0.2">
      <c r="A37" s="15" t="s">
        <v>330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3" x14ac:dyDescent="0.2">
      <c r="A38" s="14" t="s">
        <v>329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3" ht="15.75" customHeight="1" x14ac:dyDescent="0.2">
      <c r="A39" s="9"/>
      <c r="B39" s="9"/>
      <c r="C39" s="9"/>
      <c r="D39" s="9"/>
      <c r="E39" s="9"/>
      <c r="F39" s="9"/>
      <c r="G39" s="9"/>
      <c r="H39" s="9"/>
      <c r="I39" s="210"/>
      <c r="J39" s="210"/>
      <c r="K39" s="210"/>
      <c r="L39" s="210"/>
      <c r="M39" s="211"/>
    </row>
    <row r="40" spans="1:13" ht="15.75" customHeight="1" x14ac:dyDescent="0.2">
      <c r="A40" s="9"/>
      <c r="B40" s="9"/>
      <c r="C40" s="9"/>
      <c r="D40" s="9"/>
      <c r="E40" s="9"/>
      <c r="F40" s="9"/>
      <c r="G40" s="9"/>
      <c r="H40" s="9"/>
      <c r="I40" s="1277"/>
      <c r="J40" s="1277"/>
      <c r="K40" s="1277"/>
      <c r="L40" s="1277"/>
      <c r="M40" s="211"/>
    </row>
    <row r="41" spans="1:13" ht="14.25" customHeight="1" x14ac:dyDescent="0.2">
      <c r="A41" s="204"/>
      <c r="B41" s="204"/>
      <c r="C41" s="204"/>
      <c r="D41" s="204"/>
      <c r="E41" s="204"/>
      <c r="F41" s="204"/>
      <c r="G41" s="204"/>
      <c r="H41" s="204"/>
      <c r="I41" s="1277"/>
      <c r="J41" s="1277"/>
      <c r="K41" s="1277"/>
      <c r="L41" s="1277"/>
      <c r="M41" s="211"/>
    </row>
    <row r="42" spans="1:13" ht="12.75" customHeight="1" x14ac:dyDescent="0.2">
      <c r="A42" s="9" t="s">
        <v>1191</v>
      </c>
      <c r="B42" s="254"/>
      <c r="C42" s="254"/>
      <c r="D42" s="254"/>
      <c r="E42" s="1085" t="s">
        <v>804</v>
      </c>
      <c r="F42" s="1085"/>
      <c r="G42" s="1085"/>
      <c r="H42" s="1085"/>
      <c r="I42" s="1085" t="s">
        <v>803</v>
      </c>
      <c r="J42" s="1085"/>
      <c r="K42" s="1085"/>
      <c r="L42" s="1085"/>
      <c r="M42" s="211"/>
    </row>
    <row r="43" spans="1:13" ht="12.75" customHeight="1" x14ac:dyDescent="0.2">
      <c r="A43" s="255"/>
      <c r="B43" s="9"/>
      <c r="C43" s="9"/>
      <c r="D43" s="9"/>
      <c r="E43" s="1084" t="s">
        <v>802</v>
      </c>
      <c r="F43" s="1084"/>
      <c r="G43" s="1084"/>
      <c r="H43" s="1084"/>
      <c r="I43" s="1258" t="s">
        <v>802</v>
      </c>
      <c r="J43" s="1258"/>
      <c r="K43" s="1258"/>
      <c r="L43" s="1258"/>
      <c r="M43" s="211"/>
    </row>
    <row r="44" spans="1:13" x14ac:dyDescent="0.2">
      <c r="B44" s="9"/>
      <c r="C44" s="9"/>
      <c r="D44" s="9"/>
      <c r="E44" s="1084" t="s">
        <v>805</v>
      </c>
      <c r="F44" s="1084"/>
      <c r="G44" s="1084"/>
      <c r="H44" s="1084"/>
      <c r="I44" s="211"/>
      <c r="J44" s="26"/>
      <c r="K44" s="26"/>
      <c r="L44" s="26"/>
      <c r="M44" s="26"/>
    </row>
    <row r="45" spans="1:13" x14ac:dyDescent="0.2">
      <c r="A45" s="1260"/>
      <c r="B45" s="1260"/>
      <c r="C45" s="1260"/>
      <c r="D45" s="1260"/>
      <c r="E45" s="1260"/>
      <c r="F45" s="1260"/>
      <c r="G45" s="1260"/>
      <c r="H45" s="1260"/>
      <c r="I45" s="1260"/>
      <c r="J45" s="1260"/>
      <c r="K45" s="1260"/>
      <c r="L45" s="1260"/>
    </row>
  </sheetData>
  <mergeCells count="20">
    <mergeCell ref="L1:M1"/>
    <mergeCell ref="A2:L2"/>
    <mergeCell ref="A3:L3"/>
    <mergeCell ref="A5:L5"/>
    <mergeCell ref="F7:L7"/>
    <mergeCell ref="A45:L45"/>
    <mergeCell ref="I8:L8"/>
    <mergeCell ref="A9:A10"/>
    <mergeCell ref="B9:B10"/>
    <mergeCell ref="C9:G9"/>
    <mergeCell ref="H9:L9"/>
    <mergeCell ref="A36:B36"/>
    <mergeCell ref="C12:L36"/>
    <mergeCell ref="I40:L40"/>
    <mergeCell ref="I41:L41"/>
    <mergeCell ref="I42:L42"/>
    <mergeCell ref="I43:L43"/>
    <mergeCell ref="E42:H42"/>
    <mergeCell ref="E43:H43"/>
    <mergeCell ref="E44:H44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6600CC"/>
    <pageSetUpPr fitToPage="1"/>
  </sheetPr>
  <dimension ref="A1:Y49"/>
  <sheetViews>
    <sheetView view="pageBreakPreview" topLeftCell="A22" zoomScale="90" zoomScaleSheetLayoutView="90" workbookViewId="0">
      <selection activeCell="N40" sqref="N40"/>
    </sheetView>
  </sheetViews>
  <sheetFormatPr defaultColWidth="9.140625" defaultRowHeight="12.75" x14ac:dyDescent="0.2"/>
  <cols>
    <col min="1" max="1" width="7.42578125" style="10" customWidth="1"/>
    <col min="2" max="2" width="17.140625" style="10" customWidth="1"/>
    <col min="3" max="3" width="10.42578125" style="10" bestFit="1" customWidth="1"/>
    <col min="4" max="5" width="10.140625" style="10" customWidth="1"/>
    <col min="6" max="6" width="8.85546875" style="10" customWidth="1"/>
    <col min="7" max="7" width="9.5703125" style="10" customWidth="1"/>
    <col min="8" max="8" width="9" style="10" customWidth="1"/>
    <col min="9" max="9" width="9.28515625" style="10" customWidth="1"/>
    <col min="10" max="10" width="9.85546875" style="10" customWidth="1"/>
    <col min="11" max="11" width="11.140625" style="10" customWidth="1"/>
    <col min="12" max="13" width="11.5703125" style="10" bestFit="1" customWidth="1"/>
    <col min="14" max="14" width="10.42578125" style="10" bestFit="1" customWidth="1"/>
    <col min="15" max="15" width="10.42578125" style="10" customWidth="1"/>
    <col min="16" max="16" width="9.5703125" style="10" customWidth="1"/>
    <col min="17" max="17" width="10.42578125" style="10" customWidth="1"/>
    <col min="18" max="19" width="9.28515625" style="10" bestFit="1" customWidth="1"/>
    <col min="20" max="21" width="10.42578125" style="10" bestFit="1" customWidth="1"/>
    <col min="22" max="24" width="9.140625" style="10"/>
    <col min="25" max="25" width="10.85546875" style="10" customWidth="1"/>
    <col min="26" max="16384" width="9.140625" style="10"/>
  </cols>
  <sheetData>
    <row r="1" spans="1:25" customFormat="1" ht="15" x14ac:dyDescent="0.2">
      <c r="H1" s="26"/>
      <c r="I1" s="26"/>
      <c r="J1" s="26"/>
      <c r="K1" s="26"/>
      <c r="L1" s="26"/>
      <c r="M1" s="26"/>
      <c r="N1" s="26"/>
      <c r="O1" s="26"/>
      <c r="P1" s="1297" t="s">
        <v>60</v>
      </c>
      <c r="Q1" s="1297"/>
    </row>
    <row r="2" spans="1:25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</row>
    <row r="3" spans="1:25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</row>
    <row r="4" spans="1:25" customFormat="1" ht="10.5" customHeight="1" x14ac:dyDescent="0.2"/>
    <row r="5" spans="1:25" x14ac:dyDescent="0.2">
      <c r="A5" s="18"/>
      <c r="B5" s="18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7"/>
      <c r="Q5" s="15"/>
    </row>
    <row r="6" spans="1:25" ht="18" customHeight="1" x14ac:dyDescent="0.25">
      <c r="A6" s="1235" t="s">
        <v>927</v>
      </c>
      <c r="B6" s="1235"/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</row>
    <row r="7" spans="1:25" ht="9.75" customHeight="1" x14ac:dyDescent="0.2"/>
    <row r="8" spans="1:25" ht="0.75" customHeight="1" x14ac:dyDescent="0.2"/>
    <row r="9" spans="1:25" x14ac:dyDescent="0.2">
      <c r="A9" s="26" t="s">
        <v>687</v>
      </c>
      <c r="B9" s="26"/>
      <c r="C9" s="9"/>
      <c r="D9" s="9"/>
      <c r="Q9" s="24" t="s">
        <v>19</v>
      </c>
    </row>
    <row r="10" spans="1:25" ht="15.75" x14ac:dyDescent="0.25">
      <c r="A10" s="8"/>
      <c r="N10" s="1264" t="s">
        <v>1195</v>
      </c>
      <c r="O10" s="1264"/>
      <c r="P10" s="1264"/>
      <c r="Q10" s="1264"/>
    </row>
    <row r="11" spans="1:25" ht="28.5" customHeight="1" x14ac:dyDescent="0.2">
      <c r="A11" s="1262" t="s">
        <v>2</v>
      </c>
      <c r="B11" s="1262" t="s">
        <v>3</v>
      </c>
      <c r="C11" s="1109" t="s">
        <v>936</v>
      </c>
      <c r="D11" s="1109"/>
      <c r="E11" s="1109"/>
      <c r="F11" s="1109" t="s">
        <v>937</v>
      </c>
      <c r="G11" s="1109"/>
      <c r="H11" s="1109"/>
      <c r="I11" s="1299" t="s">
        <v>332</v>
      </c>
      <c r="J11" s="1300"/>
      <c r="K11" s="1301"/>
      <c r="L11" s="1299" t="s">
        <v>87</v>
      </c>
      <c r="M11" s="1300"/>
      <c r="N11" s="1301"/>
      <c r="O11" s="1302" t="s">
        <v>938</v>
      </c>
      <c r="P11" s="1303"/>
      <c r="Q11" s="1304"/>
    </row>
    <row r="12" spans="1:25" ht="39.75" customHeight="1" x14ac:dyDescent="0.2">
      <c r="A12" s="1263"/>
      <c r="B12" s="1263"/>
      <c r="C12" s="176" t="s">
        <v>101</v>
      </c>
      <c r="D12" s="176" t="s">
        <v>620</v>
      </c>
      <c r="E12" s="186" t="s">
        <v>16</v>
      </c>
      <c r="F12" s="176" t="s">
        <v>101</v>
      </c>
      <c r="G12" s="176" t="s">
        <v>621</v>
      </c>
      <c r="H12" s="186" t="s">
        <v>16</v>
      </c>
      <c r="I12" s="176" t="s">
        <v>101</v>
      </c>
      <c r="J12" s="176" t="s">
        <v>621</v>
      </c>
      <c r="K12" s="186" t="s">
        <v>16</v>
      </c>
      <c r="L12" s="176" t="s">
        <v>101</v>
      </c>
      <c r="M12" s="176" t="s">
        <v>621</v>
      </c>
      <c r="N12" s="186" t="s">
        <v>16</v>
      </c>
      <c r="O12" s="176" t="s">
        <v>206</v>
      </c>
      <c r="P12" s="176" t="s">
        <v>622</v>
      </c>
      <c r="Q12" s="176" t="s">
        <v>102</v>
      </c>
    </row>
    <row r="13" spans="1:25" s="51" customFormat="1" x14ac:dyDescent="0.2">
      <c r="A13" s="49">
        <v>1</v>
      </c>
      <c r="B13" s="49">
        <v>2</v>
      </c>
      <c r="C13" s="484">
        <v>3</v>
      </c>
      <c r="D13" s="484">
        <v>4</v>
      </c>
      <c r="E13" s="49">
        <v>5</v>
      </c>
      <c r="F13" s="484">
        <v>6</v>
      </c>
      <c r="G13" s="484">
        <v>7</v>
      </c>
      <c r="H13" s="49">
        <v>8</v>
      </c>
      <c r="I13" s="484">
        <v>9</v>
      </c>
      <c r="J13" s="484">
        <v>10</v>
      </c>
      <c r="K13" s="49">
        <v>11</v>
      </c>
      <c r="L13" s="484">
        <v>12</v>
      </c>
      <c r="M13" s="484">
        <v>13</v>
      </c>
      <c r="N13" s="49">
        <v>14</v>
      </c>
      <c r="O13" s="49">
        <v>15</v>
      </c>
      <c r="P13" s="49">
        <v>16</v>
      </c>
      <c r="Q13" s="49">
        <v>17</v>
      </c>
      <c r="S13" s="51" t="s">
        <v>1283</v>
      </c>
      <c r="T13" s="51" t="s">
        <v>1284</v>
      </c>
      <c r="U13" s="51" t="s">
        <v>1285</v>
      </c>
      <c r="W13" s="51" t="s">
        <v>918</v>
      </c>
      <c r="X13" s="51" t="s">
        <v>919</v>
      </c>
      <c r="Y13" s="51" t="s">
        <v>920</v>
      </c>
    </row>
    <row r="14" spans="1:25" ht="15" customHeight="1" x14ac:dyDescent="0.2">
      <c r="A14" s="152">
        <v>1</v>
      </c>
      <c r="B14" s="565" t="s">
        <v>641</v>
      </c>
      <c r="C14" s="571">
        <v>588.29</v>
      </c>
      <c r="D14" s="571">
        <v>391.46</v>
      </c>
      <c r="E14" s="570">
        <f t="shared" ref="E14:E38" si="0">SUM(C14:D14)</f>
        <v>979.75</v>
      </c>
      <c r="F14" s="556">
        <v>9.5399999999999991</v>
      </c>
      <c r="G14" s="556">
        <v>201.62</v>
      </c>
      <c r="H14" s="570">
        <f t="shared" ref="H14:H38" si="1">SUM(F14:G14)</f>
        <v>211.16</v>
      </c>
      <c r="I14" s="556">
        <v>578.75</v>
      </c>
      <c r="J14" s="556">
        <v>385.83</v>
      </c>
      <c r="K14" s="570">
        <f t="shared" ref="K14:K38" si="2">SUM(I14:J14)</f>
        <v>964.57999999999993</v>
      </c>
      <c r="L14" s="198">
        <v>588.29</v>
      </c>
      <c r="M14" s="198">
        <v>391.46</v>
      </c>
      <c r="N14" s="483">
        <f t="shared" ref="N14:N37" si="3">SUM(L14:M14)</f>
        <v>979.75</v>
      </c>
      <c r="O14" s="198">
        <f>F14+I14-L14</f>
        <v>0</v>
      </c>
      <c r="P14" s="198">
        <f>G14+J14-M14</f>
        <v>195.99000000000007</v>
      </c>
      <c r="Q14" s="207">
        <f>O14+P14</f>
        <v>195.99000000000007</v>
      </c>
      <c r="R14" s="171"/>
      <c r="S14" s="171">
        <f>Q14+'T7ACC_UPY_Utlsn '!Q13</f>
        <v>187.56000000000006</v>
      </c>
      <c r="T14" s="171">
        <f>K14+'T7ACC_UPY_Utlsn '!K13</f>
        <v>2086.6799999999998</v>
      </c>
      <c r="U14" s="1048">
        <f>N14+'T7ACC_UPY_Utlsn '!N13</f>
        <v>2124.63</v>
      </c>
      <c r="V14" s="238">
        <f>'T7ACC_UPY_Utlsn '!I13+'T7ACC_UPY_Utlsn '!F13</f>
        <v>687.61</v>
      </c>
      <c r="W14" s="238">
        <f>SUM(U14:V14)</f>
        <v>2812.2400000000002</v>
      </c>
      <c r="X14" s="238">
        <f>(W14/3)*2</f>
        <v>1874.8266666666668</v>
      </c>
      <c r="Y14" s="171">
        <f>X14+W14</f>
        <v>4687.0666666666675</v>
      </c>
    </row>
    <row r="15" spans="1:25" ht="15" customHeight="1" x14ac:dyDescent="0.2">
      <c r="A15" s="152">
        <v>2</v>
      </c>
      <c r="B15" s="565" t="s">
        <v>642</v>
      </c>
      <c r="C15" s="571">
        <v>1842.05</v>
      </c>
      <c r="D15" s="571">
        <v>1225.75</v>
      </c>
      <c r="E15" s="570">
        <f t="shared" si="0"/>
        <v>3067.8</v>
      </c>
      <c r="F15" s="556">
        <v>30.7</v>
      </c>
      <c r="G15" s="556">
        <v>102.06</v>
      </c>
      <c r="H15" s="570">
        <f t="shared" si="1"/>
        <v>132.76</v>
      </c>
      <c r="I15" s="556">
        <v>1811.35</v>
      </c>
      <c r="J15" s="556">
        <v>1207.57</v>
      </c>
      <c r="K15" s="570">
        <f t="shared" si="2"/>
        <v>3018.92</v>
      </c>
      <c r="L15" s="198">
        <v>1842.05</v>
      </c>
      <c r="M15" s="198">
        <v>1225.75</v>
      </c>
      <c r="N15" s="483">
        <f t="shared" si="3"/>
        <v>3067.8</v>
      </c>
      <c r="O15" s="198">
        <f t="shared" ref="O15:O37" si="4">F15+I15-L15</f>
        <v>0</v>
      </c>
      <c r="P15" s="198">
        <f t="shared" ref="P15:P37" si="5">G15+J15-M15</f>
        <v>83.879999999999882</v>
      </c>
      <c r="Q15" s="207">
        <f t="shared" ref="Q15:Q37" si="6">O15+P15</f>
        <v>83.879999999999882</v>
      </c>
      <c r="R15" s="171"/>
      <c r="S15" s="171">
        <f>Q15+'T7ACC_UPY_Utlsn '!Q14</f>
        <v>72.759999999999877</v>
      </c>
      <c r="T15" s="171">
        <f>K15+'T7ACC_UPY_Utlsn '!K14</f>
        <v>5523.67</v>
      </c>
      <c r="U15" s="1048">
        <f>N15+'T7ACC_UPY_Utlsn '!N14</f>
        <v>5619.35</v>
      </c>
      <c r="V15" s="238">
        <f>'T7ACC_UPY_Utlsn '!I14+'T7ACC_UPY_Utlsn '!F14</f>
        <v>1532.4499999999998</v>
      </c>
      <c r="W15" s="238">
        <f t="shared" ref="W15:W37" si="7">SUM(U15:V15)</f>
        <v>7151.8</v>
      </c>
      <c r="X15" s="238">
        <f t="shared" ref="X15:X37" si="8">(W15/3)*2</f>
        <v>4767.8666666666668</v>
      </c>
      <c r="Y15" s="171">
        <f t="shared" ref="Y15:Y37" si="9">X15+W15</f>
        <v>11919.666666666668</v>
      </c>
    </row>
    <row r="16" spans="1:25" ht="15" customHeight="1" x14ac:dyDescent="0.2">
      <c r="A16" s="152">
        <v>3</v>
      </c>
      <c r="B16" s="565" t="s">
        <v>643</v>
      </c>
      <c r="C16" s="571">
        <v>1933.09</v>
      </c>
      <c r="D16" s="571">
        <v>1286.33</v>
      </c>
      <c r="E16" s="570">
        <f t="shared" si="0"/>
        <v>3219.42</v>
      </c>
      <c r="F16" s="556">
        <v>33.090000000000003</v>
      </c>
      <c r="G16" s="556">
        <v>35.94</v>
      </c>
      <c r="H16" s="570">
        <f t="shared" si="1"/>
        <v>69.03</v>
      </c>
      <c r="I16" s="556">
        <v>1900</v>
      </c>
      <c r="J16" s="556">
        <v>1266.67</v>
      </c>
      <c r="K16" s="570">
        <f t="shared" si="2"/>
        <v>3166.67</v>
      </c>
      <c r="L16" s="198">
        <v>1933.09</v>
      </c>
      <c r="M16" s="198">
        <v>1286.33</v>
      </c>
      <c r="N16" s="483">
        <f t="shared" si="3"/>
        <v>3219.42</v>
      </c>
      <c r="O16" s="198">
        <f t="shared" si="4"/>
        <v>0</v>
      </c>
      <c r="P16" s="198">
        <f t="shared" si="5"/>
        <v>16.2800000000002</v>
      </c>
      <c r="Q16" s="207">
        <f t="shared" si="6"/>
        <v>16.2800000000002</v>
      </c>
      <c r="R16" s="171"/>
      <c r="S16" s="171">
        <f>Q16+'T7ACC_UPY_Utlsn '!Q15</f>
        <v>168.08000000000038</v>
      </c>
      <c r="T16" s="171">
        <f>K16+'T7ACC_UPY_Utlsn '!K15</f>
        <v>6017.74</v>
      </c>
      <c r="U16" s="1048">
        <f>N16+'T7ACC_UPY_Utlsn '!N15</f>
        <v>6118.37</v>
      </c>
      <c r="V16" s="238">
        <f>'T7ACC_UPY_Utlsn '!I15+'T7ACC_UPY_Utlsn '!F15</f>
        <v>1741.1000000000001</v>
      </c>
      <c r="W16" s="238">
        <f t="shared" si="7"/>
        <v>7859.47</v>
      </c>
      <c r="X16" s="238">
        <f t="shared" si="8"/>
        <v>5239.6466666666665</v>
      </c>
      <c r="Y16" s="171">
        <f t="shared" si="9"/>
        <v>13099.116666666667</v>
      </c>
    </row>
    <row r="17" spans="1:25" ht="15" customHeight="1" x14ac:dyDescent="0.2">
      <c r="A17" s="152">
        <v>4</v>
      </c>
      <c r="B17" s="565" t="s">
        <v>644</v>
      </c>
      <c r="C17" s="571">
        <v>2360.61</v>
      </c>
      <c r="D17" s="571">
        <v>1570.81</v>
      </c>
      <c r="E17" s="570">
        <f t="shared" si="0"/>
        <v>3931.42</v>
      </c>
      <c r="F17" s="556">
        <v>33.57</v>
      </c>
      <c r="G17" s="556">
        <v>0</v>
      </c>
      <c r="H17" s="570">
        <f t="shared" si="1"/>
        <v>33.57</v>
      </c>
      <c r="I17" s="556">
        <v>2327.04</v>
      </c>
      <c r="J17" s="556">
        <v>1551.36</v>
      </c>
      <c r="K17" s="570">
        <f t="shared" si="2"/>
        <v>3878.3999999999996</v>
      </c>
      <c r="L17" s="198">
        <v>2360.61</v>
      </c>
      <c r="M17" s="198">
        <v>1570.81</v>
      </c>
      <c r="N17" s="483">
        <f t="shared" si="3"/>
        <v>3931.42</v>
      </c>
      <c r="O17" s="198">
        <f t="shared" si="4"/>
        <v>0</v>
      </c>
      <c r="P17" s="198">
        <f t="shared" si="5"/>
        <v>-19.450000000000045</v>
      </c>
      <c r="Q17" s="207">
        <f t="shared" si="6"/>
        <v>-19.450000000000045</v>
      </c>
      <c r="R17" s="171"/>
      <c r="S17" s="171">
        <f>Q17+'T7ACC_UPY_Utlsn '!Q16</f>
        <v>136.04999999999995</v>
      </c>
      <c r="T17" s="171">
        <f>K17+'T7ACC_UPY_Utlsn '!K16</f>
        <v>6504.9299999999994</v>
      </c>
      <c r="U17" s="1048">
        <f>N17+'T7ACC_UPY_Utlsn '!N16</f>
        <v>6613.82</v>
      </c>
      <c r="V17" s="238">
        <f>'T7ACC_UPY_Utlsn '!I16+'T7ACC_UPY_Utlsn '!F16</f>
        <v>1611.04</v>
      </c>
      <c r="W17" s="238">
        <f t="shared" si="7"/>
        <v>8224.86</v>
      </c>
      <c r="X17" s="238">
        <f t="shared" si="8"/>
        <v>5483.2400000000007</v>
      </c>
      <c r="Y17" s="171">
        <f t="shared" si="9"/>
        <v>13708.100000000002</v>
      </c>
    </row>
    <row r="18" spans="1:25" ht="15" customHeight="1" x14ac:dyDescent="0.2">
      <c r="A18" s="152">
        <v>5</v>
      </c>
      <c r="B18" s="565" t="s">
        <v>645</v>
      </c>
      <c r="C18" s="571">
        <v>1348.07</v>
      </c>
      <c r="D18" s="571">
        <v>897.04</v>
      </c>
      <c r="E18" s="570">
        <f t="shared" si="0"/>
        <v>2245.1099999999997</v>
      </c>
      <c r="F18" s="556">
        <v>22.48</v>
      </c>
      <c r="G18" s="556">
        <v>166.38</v>
      </c>
      <c r="H18" s="570">
        <f t="shared" si="1"/>
        <v>188.85999999999999</v>
      </c>
      <c r="I18" s="556">
        <v>1325.59</v>
      </c>
      <c r="J18" s="556">
        <v>883.73</v>
      </c>
      <c r="K18" s="570">
        <f t="shared" si="2"/>
        <v>2209.3199999999997</v>
      </c>
      <c r="L18" s="198">
        <v>1348.07</v>
      </c>
      <c r="M18" s="198">
        <v>897.04</v>
      </c>
      <c r="N18" s="483">
        <f t="shared" si="3"/>
        <v>2245.1099999999997</v>
      </c>
      <c r="O18" s="198">
        <f t="shared" si="4"/>
        <v>0</v>
      </c>
      <c r="P18" s="198">
        <f t="shared" si="5"/>
        <v>153.07000000000016</v>
      </c>
      <c r="Q18" s="207">
        <f t="shared" si="6"/>
        <v>153.07000000000016</v>
      </c>
      <c r="R18" s="171"/>
      <c r="S18" s="171">
        <f>Q18+'T7ACC_UPY_Utlsn '!Q17</f>
        <v>300.7800000000002</v>
      </c>
      <c r="T18" s="171">
        <f>K18+'T7ACC_UPY_Utlsn '!K17</f>
        <v>4870.62</v>
      </c>
      <c r="U18" s="1048">
        <f>N18+'T7ACC_UPY_Utlsn '!N17</f>
        <v>4954.2199999999993</v>
      </c>
      <c r="V18" s="238">
        <f>'T7ACC_UPY_Utlsn '!I17+'T7ACC_UPY_Utlsn '!F17</f>
        <v>1627.08</v>
      </c>
      <c r="W18" s="238">
        <f t="shared" si="7"/>
        <v>6581.2999999999993</v>
      </c>
      <c r="X18" s="238">
        <f t="shared" si="8"/>
        <v>4387.5333333333328</v>
      </c>
      <c r="Y18" s="171">
        <f t="shared" si="9"/>
        <v>10968.833333333332</v>
      </c>
    </row>
    <row r="19" spans="1:25" ht="15" customHeight="1" x14ac:dyDescent="0.2">
      <c r="A19" s="152">
        <v>6</v>
      </c>
      <c r="B19" s="565" t="s">
        <v>646</v>
      </c>
      <c r="C19" s="571">
        <v>842.37</v>
      </c>
      <c r="D19" s="571">
        <v>560.54</v>
      </c>
      <c r="E19" s="570">
        <f t="shared" si="0"/>
        <v>1402.9099999999999</v>
      </c>
      <c r="F19" s="556">
        <v>11.9</v>
      </c>
      <c r="G19" s="556">
        <v>102.4</v>
      </c>
      <c r="H19" s="570">
        <f t="shared" si="1"/>
        <v>114.30000000000001</v>
      </c>
      <c r="I19" s="556">
        <v>830.47</v>
      </c>
      <c r="J19" s="556">
        <v>553.65</v>
      </c>
      <c r="K19" s="570">
        <f t="shared" si="2"/>
        <v>1384.12</v>
      </c>
      <c r="L19" s="198">
        <v>842.37</v>
      </c>
      <c r="M19" s="198">
        <v>560.54</v>
      </c>
      <c r="N19" s="483">
        <f t="shared" si="3"/>
        <v>1402.9099999999999</v>
      </c>
      <c r="O19" s="198">
        <f t="shared" si="4"/>
        <v>0</v>
      </c>
      <c r="P19" s="198">
        <f t="shared" si="5"/>
        <v>95.509999999999991</v>
      </c>
      <c r="Q19" s="207">
        <f t="shared" si="6"/>
        <v>95.509999999999991</v>
      </c>
      <c r="R19" s="171"/>
      <c r="S19" s="171">
        <f>Q19+'T7ACC_UPY_Utlsn '!Q18</f>
        <v>304.67999999999995</v>
      </c>
      <c r="T19" s="171">
        <f>K19+'T7ACC_UPY_Utlsn '!K18</f>
        <v>2875.39</v>
      </c>
      <c r="U19" s="1048">
        <f>N19+'T7ACC_UPY_Utlsn '!N18</f>
        <v>2918.52</v>
      </c>
      <c r="V19" s="238">
        <f>'T7ACC_UPY_Utlsn '!I18+'T7ACC_UPY_Utlsn '!F18</f>
        <v>910.27</v>
      </c>
      <c r="W19" s="238">
        <f t="shared" si="7"/>
        <v>3828.79</v>
      </c>
      <c r="X19" s="238">
        <f t="shared" si="8"/>
        <v>2552.5266666666666</v>
      </c>
      <c r="Y19" s="171">
        <f t="shared" si="9"/>
        <v>6381.3166666666666</v>
      </c>
    </row>
    <row r="20" spans="1:25" ht="15" customHeight="1" x14ac:dyDescent="0.2">
      <c r="A20" s="152">
        <v>7</v>
      </c>
      <c r="B20" s="565" t="s">
        <v>647</v>
      </c>
      <c r="C20" s="571">
        <v>2061.0700000000002</v>
      </c>
      <c r="D20" s="571">
        <v>1371.49</v>
      </c>
      <c r="E20" s="570">
        <f t="shared" si="0"/>
        <v>3432.5600000000004</v>
      </c>
      <c r="F20" s="556">
        <v>35.020000000000003</v>
      </c>
      <c r="G20" s="556">
        <v>253.79</v>
      </c>
      <c r="H20" s="570">
        <f t="shared" si="1"/>
        <v>288.81</v>
      </c>
      <c r="I20" s="556">
        <v>2026.05</v>
      </c>
      <c r="J20" s="556">
        <v>1350.7</v>
      </c>
      <c r="K20" s="570">
        <f t="shared" si="2"/>
        <v>3376.75</v>
      </c>
      <c r="L20" s="198">
        <v>2061.0700000000002</v>
      </c>
      <c r="M20" s="198">
        <v>1371.49</v>
      </c>
      <c r="N20" s="483">
        <f t="shared" si="3"/>
        <v>3432.5600000000004</v>
      </c>
      <c r="O20" s="198">
        <f t="shared" si="4"/>
        <v>0</v>
      </c>
      <c r="P20" s="198">
        <f t="shared" si="5"/>
        <v>233</v>
      </c>
      <c r="Q20" s="207">
        <f t="shared" si="6"/>
        <v>233</v>
      </c>
      <c r="R20" s="171"/>
      <c r="S20" s="171">
        <f>Q20+'T7ACC_UPY_Utlsn '!Q19</f>
        <v>242.01999999999998</v>
      </c>
      <c r="T20" s="171">
        <f>K20+'T7ACC_UPY_Utlsn '!K19</f>
        <v>6064.37</v>
      </c>
      <c r="U20" s="1048">
        <f>N20+'T7ACC_UPY_Utlsn '!N19</f>
        <v>6166.1100000000006</v>
      </c>
      <c r="V20" s="238">
        <f>'T7ACC_UPY_Utlsn '!I19+'T7ACC_UPY_Utlsn '!F19</f>
        <v>1641.76</v>
      </c>
      <c r="W20" s="238">
        <f t="shared" si="7"/>
        <v>7807.8700000000008</v>
      </c>
      <c r="X20" s="238">
        <f t="shared" si="8"/>
        <v>5205.2466666666669</v>
      </c>
      <c r="Y20" s="171">
        <f t="shared" si="9"/>
        <v>13013.116666666669</v>
      </c>
    </row>
    <row r="21" spans="1:25" ht="15" customHeight="1" x14ac:dyDescent="0.2">
      <c r="A21" s="152">
        <v>8</v>
      </c>
      <c r="B21" s="565" t="s">
        <v>648</v>
      </c>
      <c r="C21" s="571">
        <v>142.58000000000001</v>
      </c>
      <c r="D21" s="571">
        <v>94.88</v>
      </c>
      <c r="E21" s="570">
        <f t="shared" si="0"/>
        <v>237.46</v>
      </c>
      <c r="F21" s="556">
        <v>3.61</v>
      </c>
      <c r="G21" s="556">
        <v>46.1</v>
      </c>
      <c r="H21" s="570">
        <f t="shared" si="1"/>
        <v>49.71</v>
      </c>
      <c r="I21" s="556">
        <v>138.97</v>
      </c>
      <c r="J21" s="556">
        <v>92.65</v>
      </c>
      <c r="K21" s="570">
        <f t="shared" si="2"/>
        <v>231.62</v>
      </c>
      <c r="L21" s="198">
        <v>142.58000000000001</v>
      </c>
      <c r="M21" s="198">
        <v>94.88</v>
      </c>
      <c r="N21" s="483">
        <f t="shared" si="3"/>
        <v>237.46</v>
      </c>
      <c r="O21" s="198">
        <f t="shared" si="4"/>
        <v>0</v>
      </c>
      <c r="P21" s="198">
        <f t="shared" si="5"/>
        <v>43.870000000000005</v>
      </c>
      <c r="Q21" s="207">
        <f t="shared" si="6"/>
        <v>43.870000000000005</v>
      </c>
      <c r="R21" s="171"/>
      <c r="S21" s="171">
        <f>Q21+'T7ACC_UPY_Utlsn '!Q20</f>
        <v>42.050000000000011</v>
      </c>
      <c r="T21" s="171">
        <f>K21+'T7ACC_UPY_Utlsn '!K20</f>
        <v>481.99</v>
      </c>
      <c r="U21" s="1048">
        <f>N21+'T7ACC_UPY_Utlsn '!N20</f>
        <v>492.77</v>
      </c>
      <c r="V21" s="238">
        <f>'T7ACC_UPY_Utlsn '!I20+'T7ACC_UPY_Utlsn '!F20</f>
        <v>153.34</v>
      </c>
      <c r="W21" s="238">
        <f t="shared" si="7"/>
        <v>646.11</v>
      </c>
      <c r="X21" s="238">
        <f t="shared" si="8"/>
        <v>430.74</v>
      </c>
      <c r="Y21" s="171">
        <f t="shared" si="9"/>
        <v>1076.8499999999999</v>
      </c>
    </row>
    <row r="22" spans="1:25" ht="15" customHeight="1" x14ac:dyDescent="0.2">
      <c r="A22" s="152">
        <v>9</v>
      </c>
      <c r="B22" s="565" t="s">
        <v>649</v>
      </c>
      <c r="C22" s="571">
        <v>2135.54</v>
      </c>
      <c r="D22" s="571">
        <v>1421.04</v>
      </c>
      <c r="E22" s="570">
        <f t="shared" si="0"/>
        <v>3556.58</v>
      </c>
      <c r="F22" s="556">
        <v>31.94</v>
      </c>
      <c r="G22" s="556">
        <v>120.22</v>
      </c>
      <c r="H22" s="570">
        <f t="shared" si="1"/>
        <v>152.16</v>
      </c>
      <c r="I22" s="556">
        <v>2103.6</v>
      </c>
      <c r="J22" s="556">
        <v>1402.4</v>
      </c>
      <c r="K22" s="570">
        <f t="shared" si="2"/>
        <v>3506</v>
      </c>
      <c r="L22" s="198">
        <v>2135.54</v>
      </c>
      <c r="M22" s="198">
        <v>1421.04</v>
      </c>
      <c r="N22" s="483">
        <f t="shared" si="3"/>
        <v>3556.58</v>
      </c>
      <c r="O22" s="198">
        <f t="shared" si="4"/>
        <v>0</v>
      </c>
      <c r="P22" s="198">
        <f t="shared" si="5"/>
        <v>101.58000000000015</v>
      </c>
      <c r="Q22" s="207">
        <f t="shared" si="6"/>
        <v>101.58000000000015</v>
      </c>
      <c r="R22" s="171"/>
      <c r="S22" s="171">
        <f>Q22+'T7ACC_UPY_Utlsn '!Q21</f>
        <v>86.840000000000373</v>
      </c>
      <c r="T22" s="171">
        <f>K22+'T7ACC_UPY_Utlsn '!K21</f>
        <v>6227.58</v>
      </c>
      <c r="U22" s="1048">
        <f>N22+'T7ACC_UPY_Utlsn '!N21</f>
        <v>6335.75</v>
      </c>
      <c r="V22" s="238">
        <f>'T7ACC_UPY_Utlsn '!I21+'T7ACC_UPY_Utlsn '!F21</f>
        <v>1669.16</v>
      </c>
      <c r="W22" s="238">
        <f t="shared" si="7"/>
        <v>8004.91</v>
      </c>
      <c r="X22" s="238">
        <f t="shared" si="8"/>
        <v>5336.6066666666666</v>
      </c>
      <c r="Y22" s="171">
        <f t="shared" si="9"/>
        <v>13341.516666666666</v>
      </c>
    </row>
    <row r="23" spans="1:25" ht="15" customHeight="1" x14ac:dyDescent="0.2">
      <c r="A23" s="152">
        <v>10</v>
      </c>
      <c r="B23" s="565" t="s">
        <v>650</v>
      </c>
      <c r="C23" s="571">
        <v>1790.98</v>
      </c>
      <c r="D23" s="571">
        <v>1191.77</v>
      </c>
      <c r="E23" s="570">
        <f t="shared" si="0"/>
        <v>2982.75</v>
      </c>
      <c r="F23" s="556">
        <v>29.29</v>
      </c>
      <c r="G23" s="556">
        <v>7.5</v>
      </c>
      <c r="H23" s="570">
        <f t="shared" si="1"/>
        <v>36.79</v>
      </c>
      <c r="I23" s="556">
        <v>1761.69</v>
      </c>
      <c r="J23" s="556">
        <v>1174.46</v>
      </c>
      <c r="K23" s="570">
        <f t="shared" si="2"/>
        <v>2936.15</v>
      </c>
      <c r="L23" s="198">
        <v>1790.98</v>
      </c>
      <c r="M23" s="198">
        <v>1191.77</v>
      </c>
      <c r="N23" s="483">
        <f t="shared" si="3"/>
        <v>2982.75</v>
      </c>
      <c r="O23" s="198">
        <f t="shared" si="4"/>
        <v>0</v>
      </c>
      <c r="P23" s="198">
        <f t="shared" si="5"/>
        <v>-9.8099999999999454</v>
      </c>
      <c r="Q23" s="207">
        <f t="shared" si="6"/>
        <v>-9.8099999999999454</v>
      </c>
      <c r="R23" s="171"/>
      <c r="S23" s="171">
        <f>Q23+'T7ACC_UPY_Utlsn '!Q22</f>
        <v>56.050000000000068</v>
      </c>
      <c r="T23" s="171">
        <f>K23+'T7ACC_UPY_Utlsn '!K22</f>
        <v>5391.98</v>
      </c>
      <c r="U23" s="1048">
        <f>N23+'T7ACC_UPY_Utlsn '!N22</f>
        <v>5490.03</v>
      </c>
      <c r="V23" s="238">
        <f>'T7ACC_UPY_Utlsn '!I22+'T7ACC_UPY_Utlsn '!F22</f>
        <v>1505.86</v>
      </c>
      <c r="W23" s="238">
        <f t="shared" si="7"/>
        <v>6995.8899999999994</v>
      </c>
      <c r="X23" s="238">
        <f t="shared" si="8"/>
        <v>4663.9266666666663</v>
      </c>
      <c r="Y23" s="171">
        <f t="shared" si="9"/>
        <v>11659.816666666666</v>
      </c>
    </row>
    <row r="24" spans="1:25" ht="15" customHeight="1" x14ac:dyDescent="0.2">
      <c r="A24" s="152">
        <v>11</v>
      </c>
      <c r="B24" s="565" t="s">
        <v>651</v>
      </c>
      <c r="C24" s="571">
        <v>1004.87</v>
      </c>
      <c r="D24" s="571">
        <v>668.67</v>
      </c>
      <c r="E24" s="570">
        <f t="shared" si="0"/>
        <v>1673.54</v>
      </c>
      <c r="F24" s="556">
        <v>17.07</v>
      </c>
      <c r="G24" s="556">
        <v>512.86</v>
      </c>
      <c r="H24" s="570">
        <f t="shared" si="1"/>
        <v>529.93000000000006</v>
      </c>
      <c r="I24" s="556">
        <v>987.8</v>
      </c>
      <c r="J24" s="556">
        <v>658.53</v>
      </c>
      <c r="K24" s="570">
        <f t="shared" si="2"/>
        <v>1646.33</v>
      </c>
      <c r="L24" s="198">
        <v>1004.87</v>
      </c>
      <c r="M24" s="198">
        <v>668.67</v>
      </c>
      <c r="N24" s="483">
        <f t="shared" si="3"/>
        <v>1673.54</v>
      </c>
      <c r="O24" s="198">
        <f t="shared" si="4"/>
        <v>0</v>
      </c>
      <c r="P24" s="198">
        <f t="shared" si="5"/>
        <v>502.71999999999991</v>
      </c>
      <c r="Q24" s="207">
        <f t="shared" si="6"/>
        <v>502.71999999999991</v>
      </c>
      <c r="R24" s="171"/>
      <c r="S24" s="171">
        <f>Q24+'T7ACC_UPY_Utlsn '!Q23</f>
        <v>532.49999999999989</v>
      </c>
      <c r="T24" s="171">
        <f>K24+'T7ACC_UPY_Utlsn '!K23</f>
        <v>3290.5099999999998</v>
      </c>
      <c r="U24" s="1048">
        <f>N24+'T7ACC_UPY_Utlsn '!N23</f>
        <v>3344.5299999999997</v>
      </c>
      <c r="V24" s="238">
        <f>'T7ACC_UPY_Utlsn '!I23+'T7ACC_UPY_Utlsn '!F23</f>
        <v>1003.59</v>
      </c>
      <c r="W24" s="238">
        <f t="shared" si="7"/>
        <v>4348.12</v>
      </c>
      <c r="X24" s="238">
        <f t="shared" si="8"/>
        <v>2898.7466666666664</v>
      </c>
      <c r="Y24" s="171">
        <f t="shared" si="9"/>
        <v>7246.8666666666668</v>
      </c>
    </row>
    <row r="25" spans="1:25" ht="15" customHeight="1" x14ac:dyDescent="0.2">
      <c r="A25" s="152">
        <v>12</v>
      </c>
      <c r="B25" s="565" t="s">
        <v>652</v>
      </c>
      <c r="C25" s="571">
        <v>660.21</v>
      </c>
      <c r="D25" s="571">
        <v>439.32</v>
      </c>
      <c r="E25" s="570">
        <f t="shared" si="0"/>
        <v>1099.53</v>
      </c>
      <c r="F25" s="556">
        <v>10.84</v>
      </c>
      <c r="G25" s="556">
        <v>0</v>
      </c>
      <c r="H25" s="570">
        <f t="shared" si="1"/>
        <v>10.84</v>
      </c>
      <c r="I25" s="556">
        <v>649.37</v>
      </c>
      <c r="J25" s="556">
        <v>432.91</v>
      </c>
      <c r="K25" s="570">
        <f t="shared" si="2"/>
        <v>1082.28</v>
      </c>
      <c r="L25" s="198">
        <v>660.21</v>
      </c>
      <c r="M25" s="198">
        <v>439.32</v>
      </c>
      <c r="N25" s="483">
        <f t="shared" si="3"/>
        <v>1099.53</v>
      </c>
      <c r="O25" s="198">
        <f t="shared" si="4"/>
        <v>0</v>
      </c>
      <c r="P25" s="198">
        <f t="shared" si="5"/>
        <v>-6.4099999999999682</v>
      </c>
      <c r="Q25" s="207">
        <f t="shared" si="6"/>
        <v>-6.4099999999999682</v>
      </c>
      <c r="R25" s="171"/>
      <c r="S25" s="171">
        <f>Q25+'T7ACC_UPY_Utlsn '!Q24</f>
        <v>64.600000000000023</v>
      </c>
      <c r="T25" s="171">
        <f>K25+'T7ACC_UPY_Utlsn '!K24</f>
        <v>2948.51</v>
      </c>
      <c r="U25" s="1048">
        <f>N25+'T7ACC_UPY_Utlsn '!N24</f>
        <v>2998.96</v>
      </c>
      <c r="V25" s="238">
        <f>'T7ACC_UPY_Utlsn '!I24+'T7ACC_UPY_Utlsn '!F24</f>
        <v>1140.79</v>
      </c>
      <c r="W25" s="238">
        <f t="shared" si="7"/>
        <v>4139.75</v>
      </c>
      <c r="X25" s="238">
        <f t="shared" si="8"/>
        <v>2759.8333333333335</v>
      </c>
      <c r="Y25" s="171">
        <f t="shared" si="9"/>
        <v>6899.5833333333339</v>
      </c>
    </row>
    <row r="26" spans="1:25" ht="15" customHeight="1" x14ac:dyDescent="0.2">
      <c r="A26" s="152">
        <v>13</v>
      </c>
      <c r="B26" s="565" t="s">
        <v>653</v>
      </c>
      <c r="C26" s="571">
        <v>2427.71</v>
      </c>
      <c r="D26" s="571">
        <v>1615.47</v>
      </c>
      <c r="E26" s="570">
        <f t="shared" si="0"/>
        <v>4043.1800000000003</v>
      </c>
      <c r="F26" s="556">
        <v>38.64</v>
      </c>
      <c r="G26" s="556">
        <v>98.05</v>
      </c>
      <c r="H26" s="570">
        <f t="shared" si="1"/>
        <v>136.69</v>
      </c>
      <c r="I26" s="556">
        <v>2389.0700000000002</v>
      </c>
      <c r="J26" s="556">
        <v>1592.71</v>
      </c>
      <c r="K26" s="570">
        <f t="shared" si="2"/>
        <v>3981.78</v>
      </c>
      <c r="L26" s="198">
        <v>2427.71</v>
      </c>
      <c r="M26" s="198">
        <v>1615.47</v>
      </c>
      <c r="N26" s="483">
        <f t="shared" si="3"/>
        <v>4043.1800000000003</v>
      </c>
      <c r="O26" s="198">
        <f t="shared" si="4"/>
        <v>0</v>
      </c>
      <c r="P26" s="198">
        <f t="shared" si="5"/>
        <v>75.289999999999964</v>
      </c>
      <c r="Q26" s="207">
        <f t="shared" si="6"/>
        <v>75.289999999999964</v>
      </c>
      <c r="R26" s="171"/>
      <c r="S26" s="171">
        <f>Q26+'T7ACC_UPY_Utlsn '!Q25</f>
        <v>234.24</v>
      </c>
      <c r="T26" s="171">
        <f>K26+'T7ACC_UPY_Utlsn '!K25</f>
        <v>7546.4800000000005</v>
      </c>
      <c r="U26" s="1048">
        <f>N26+'T7ACC_UPY_Utlsn '!N25</f>
        <v>7671.26</v>
      </c>
      <c r="V26" s="238">
        <f>'T7ACC_UPY_Utlsn '!I25+'T7ACC_UPY_Utlsn '!F25</f>
        <v>2179.0100000000002</v>
      </c>
      <c r="W26" s="238">
        <f t="shared" si="7"/>
        <v>9850.27</v>
      </c>
      <c r="X26" s="238">
        <f t="shared" si="8"/>
        <v>6566.8466666666673</v>
      </c>
      <c r="Y26" s="171">
        <f t="shared" si="9"/>
        <v>16417.116666666669</v>
      </c>
    </row>
    <row r="27" spans="1:25" ht="15" customHeight="1" x14ac:dyDescent="0.2">
      <c r="A27" s="152">
        <v>14</v>
      </c>
      <c r="B27" s="565" t="s">
        <v>654</v>
      </c>
      <c r="C27" s="571">
        <v>4002.41</v>
      </c>
      <c r="D27" s="571">
        <v>2663.32</v>
      </c>
      <c r="E27" s="570">
        <f t="shared" si="0"/>
        <v>6665.73</v>
      </c>
      <c r="F27" s="556">
        <v>70.34</v>
      </c>
      <c r="G27" s="556">
        <v>153.71</v>
      </c>
      <c r="H27" s="570">
        <f t="shared" si="1"/>
        <v>224.05</v>
      </c>
      <c r="I27" s="556">
        <v>3932.07</v>
      </c>
      <c r="J27" s="556">
        <v>2621.38</v>
      </c>
      <c r="K27" s="570">
        <f t="shared" si="2"/>
        <v>6553.4500000000007</v>
      </c>
      <c r="L27" s="198">
        <v>4002.4100000000003</v>
      </c>
      <c r="M27" s="198">
        <v>2663.32</v>
      </c>
      <c r="N27" s="483">
        <f t="shared" si="3"/>
        <v>6665.7300000000005</v>
      </c>
      <c r="O27" s="198">
        <f t="shared" si="4"/>
        <v>0</v>
      </c>
      <c r="P27" s="198">
        <f t="shared" si="5"/>
        <v>111.76999999999998</v>
      </c>
      <c r="Q27" s="207">
        <f t="shared" si="6"/>
        <v>111.76999999999998</v>
      </c>
      <c r="R27" s="171"/>
      <c r="S27" s="171">
        <f>Q27+'T7ACC_UPY_Utlsn '!Q26</f>
        <v>69.279999999999745</v>
      </c>
      <c r="T27" s="171">
        <f>K27+'T7ACC_UPY_Utlsn '!K26</f>
        <v>14299.75</v>
      </c>
      <c r="U27" s="1048">
        <f>N27+'T7ACC_UPY_Utlsn '!N26</f>
        <v>14529.970000000001</v>
      </c>
      <c r="V27" s="238">
        <f>'T7ACC_UPY_Utlsn '!I26+'T7ACC_UPY_Utlsn '!F26</f>
        <v>4723.2299999999996</v>
      </c>
      <c r="W27" s="238">
        <f t="shared" si="7"/>
        <v>19253.2</v>
      </c>
      <c r="X27" s="238">
        <f t="shared" si="8"/>
        <v>12835.466666666667</v>
      </c>
      <c r="Y27" s="171">
        <f t="shared" si="9"/>
        <v>32088.666666666668</v>
      </c>
    </row>
    <row r="28" spans="1:25" s="153" customFormat="1" ht="15" customHeight="1" x14ac:dyDescent="0.2">
      <c r="A28" s="152">
        <v>15</v>
      </c>
      <c r="B28" s="565" t="s">
        <v>655</v>
      </c>
      <c r="C28" s="571">
        <v>2490.4499999999998</v>
      </c>
      <c r="D28" s="571">
        <v>1657.21</v>
      </c>
      <c r="E28" s="570">
        <f t="shared" si="0"/>
        <v>4147.66</v>
      </c>
      <c r="F28" s="556">
        <v>37.49</v>
      </c>
      <c r="G28" s="556">
        <v>0</v>
      </c>
      <c r="H28" s="570">
        <f t="shared" si="1"/>
        <v>37.49</v>
      </c>
      <c r="I28" s="556">
        <v>2452.96</v>
      </c>
      <c r="J28" s="556">
        <v>1635.31</v>
      </c>
      <c r="K28" s="570">
        <f t="shared" si="2"/>
        <v>4088.27</v>
      </c>
      <c r="L28" s="198">
        <v>2490.4499999999998</v>
      </c>
      <c r="M28" s="198">
        <v>1657.21</v>
      </c>
      <c r="N28" s="483">
        <f t="shared" si="3"/>
        <v>4147.66</v>
      </c>
      <c r="O28" s="198">
        <f t="shared" si="4"/>
        <v>0</v>
      </c>
      <c r="P28" s="198">
        <f t="shared" si="5"/>
        <v>-21.900000000000091</v>
      </c>
      <c r="Q28" s="207">
        <f t="shared" si="6"/>
        <v>-21.900000000000091</v>
      </c>
      <c r="R28" s="171"/>
      <c r="S28" s="171">
        <f>Q28+'T7ACC_UPY_Utlsn '!Q27</f>
        <v>-38.740000000000236</v>
      </c>
      <c r="T28" s="171">
        <f>K28+'T7ACC_UPY_Utlsn '!K27</f>
        <v>7429.17</v>
      </c>
      <c r="U28" s="1048">
        <f>N28+'T7ACC_UPY_Utlsn '!N27</f>
        <v>7560.25</v>
      </c>
      <c r="V28" s="238">
        <f>'T7ACC_UPY_Utlsn '!I27+'T7ACC_UPY_Utlsn '!F27</f>
        <v>2049.59</v>
      </c>
      <c r="W28" s="238">
        <f t="shared" si="7"/>
        <v>9609.84</v>
      </c>
      <c r="X28" s="238">
        <f t="shared" si="8"/>
        <v>6406.56</v>
      </c>
      <c r="Y28" s="171">
        <f t="shared" si="9"/>
        <v>16016.400000000001</v>
      </c>
    </row>
    <row r="29" spans="1:25" s="153" customFormat="1" ht="15" customHeight="1" x14ac:dyDescent="0.2">
      <c r="A29" s="152">
        <v>16</v>
      </c>
      <c r="B29" s="565" t="s">
        <v>656</v>
      </c>
      <c r="C29" s="571">
        <v>2464.5</v>
      </c>
      <c r="D29" s="571">
        <v>1639.95</v>
      </c>
      <c r="E29" s="570">
        <f t="shared" si="0"/>
        <v>4104.45</v>
      </c>
      <c r="F29" s="556">
        <v>40.26</v>
      </c>
      <c r="G29" s="556">
        <v>0</v>
      </c>
      <c r="H29" s="570">
        <f t="shared" si="1"/>
        <v>40.26</v>
      </c>
      <c r="I29" s="556">
        <v>2424.2399999999998</v>
      </c>
      <c r="J29" s="556">
        <v>1616.16</v>
      </c>
      <c r="K29" s="570">
        <f t="shared" si="2"/>
        <v>4040.3999999999996</v>
      </c>
      <c r="L29" s="198">
        <v>2464.5</v>
      </c>
      <c r="M29" s="198">
        <v>1639.95</v>
      </c>
      <c r="N29" s="483">
        <f t="shared" si="3"/>
        <v>4104.45</v>
      </c>
      <c r="O29" s="198">
        <f t="shared" si="4"/>
        <v>0</v>
      </c>
      <c r="P29" s="198">
        <f t="shared" si="5"/>
        <v>-23.789999999999964</v>
      </c>
      <c r="Q29" s="207">
        <f t="shared" si="6"/>
        <v>-23.789999999999964</v>
      </c>
      <c r="R29" s="171"/>
      <c r="S29" s="171">
        <f>Q29+'T7ACC_UPY_Utlsn '!Q28</f>
        <v>284.57000000000016</v>
      </c>
      <c r="T29" s="171">
        <f>K29+'T7ACC_UPY_Utlsn '!K28</f>
        <v>7523.3799999999992</v>
      </c>
      <c r="U29" s="1048">
        <f>N29+'T7ACC_UPY_Utlsn '!N28</f>
        <v>7646.21</v>
      </c>
      <c r="V29" s="238">
        <f>'T7ACC_UPY_Utlsn '!I28+'T7ACC_UPY_Utlsn '!F28</f>
        <v>2127.17</v>
      </c>
      <c r="W29" s="238">
        <f t="shared" si="7"/>
        <v>9773.380000000001</v>
      </c>
      <c r="X29" s="238">
        <f t="shared" si="8"/>
        <v>6515.586666666667</v>
      </c>
      <c r="Y29" s="171">
        <f t="shared" si="9"/>
        <v>16288.966666666667</v>
      </c>
    </row>
    <row r="30" spans="1:25" s="153" customFormat="1" ht="15" customHeight="1" x14ac:dyDescent="0.2">
      <c r="A30" s="152">
        <v>17</v>
      </c>
      <c r="B30" s="565" t="s">
        <v>657</v>
      </c>
      <c r="C30" s="571">
        <v>2216.6999999999998</v>
      </c>
      <c r="D30" s="571">
        <v>1475.05</v>
      </c>
      <c r="E30" s="570">
        <f t="shared" si="0"/>
        <v>3691.75</v>
      </c>
      <c r="F30" s="556">
        <v>35.200000000000003</v>
      </c>
      <c r="G30" s="556">
        <v>0</v>
      </c>
      <c r="H30" s="570">
        <f t="shared" si="1"/>
        <v>35.200000000000003</v>
      </c>
      <c r="I30" s="556">
        <v>2181.5</v>
      </c>
      <c r="J30" s="556">
        <v>1454.33</v>
      </c>
      <c r="K30" s="570">
        <f t="shared" si="2"/>
        <v>3635.83</v>
      </c>
      <c r="L30" s="198">
        <v>2216.6999999999998</v>
      </c>
      <c r="M30" s="198">
        <v>1475.05</v>
      </c>
      <c r="N30" s="483">
        <f t="shared" si="3"/>
        <v>3691.75</v>
      </c>
      <c r="O30" s="198">
        <f t="shared" si="4"/>
        <v>0</v>
      </c>
      <c r="P30" s="198">
        <f t="shared" si="5"/>
        <v>-20.720000000000027</v>
      </c>
      <c r="Q30" s="207">
        <f t="shared" si="6"/>
        <v>-20.720000000000027</v>
      </c>
      <c r="R30" s="171"/>
      <c r="S30" s="171">
        <f>Q30+'T7ACC_UPY_Utlsn '!Q29</f>
        <v>170.36999999999989</v>
      </c>
      <c r="T30" s="171">
        <f>K30+'T7ACC_UPY_Utlsn '!K29</f>
        <v>7167.3799999999992</v>
      </c>
      <c r="U30" s="1048">
        <f>N30+'T7ACC_UPY_Utlsn '!N29</f>
        <v>7283.8799999999992</v>
      </c>
      <c r="V30" s="238">
        <f>'T7ACC_UPY_Utlsn '!I29+'T7ACC_UPY_Utlsn '!F29</f>
        <v>2157.4199999999996</v>
      </c>
      <c r="W30" s="238">
        <f t="shared" si="7"/>
        <v>9441.2999999999993</v>
      </c>
      <c r="X30" s="238">
        <f t="shared" si="8"/>
        <v>6294.2</v>
      </c>
      <c r="Y30" s="171">
        <f t="shared" si="9"/>
        <v>15735.5</v>
      </c>
    </row>
    <row r="31" spans="1:25" s="153" customFormat="1" ht="15" customHeight="1" x14ac:dyDescent="0.2">
      <c r="A31" s="152">
        <v>18</v>
      </c>
      <c r="B31" s="565" t="s">
        <v>658</v>
      </c>
      <c r="C31" s="571">
        <v>3601.68</v>
      </c>
      <c r="D31" s="571">
        <v>2396.6799999999998</v>
      </c>
      <c r="E31" s="570">
        <f t="shared" si="0"/>
        <v>5998.36</v>
      </c>
      <c r="F31" s="556">
        <v>54.82</v>
      </c>
      <c r="G31" s="556">
        <v>830.65</v>
      </c>
      <c r="H31" s="570">
        <f t="shared" si="1"/>
        <v>885.47</v>
      </c>
      <c r="I31" s="556">
        <v>3546.86</v>
      </c>
      <c r="J31" s="556">
        <v>2364.58</v>
      </c>
      <c r="K31" s="570">
        <f t="shared" si="2"/>
        <v>5911.4400000000005</v>
      </c>
      <c r="L31" s="198">
        <v>3601.6800000000003</v>
      </c>
      <c r="M31" s="198">
        <v>2396.6799999999998</v>
      </c>
      <c r="N31" s="483">
        <f t="shared" si="3"/>
        <v>5998.3600000000006</v>
      </c>
      <c r="O31" s="198">
        <f t="shared" si="4"/>
        <v>0</v>
      </c>
      <c r="P31" s="198">
        <f t="shared" si="5"/>
        <v>798.55000000000018</v>
      </c>
      <c r="Q31" s="207">
        <f t="shared" si="6"/>
        <v>798.55000000000018</v>
      </c>
      <c r="R31" s="171"/>
      <c r="S31" s="171">
        <f>Q31+'T7ACC_UPY_Utlsn '!Q30</f>
        <v>1376.5900000000004</v>
      </c>
      <c r="T31" s="171">
        <f>K31+'T7ACC_UPY_Utlsn '!K30</f>
        <v>10360.26</v>
      </c>
      <c r="U31" s="1048">
        <f>N31+'T7ACC_UPY_Utlsn '!N30</f>
        <v>10547.14</v>
      </c>
      <c r="V31" s="238">
        <f>'T7ACC_UPY_Utlsn '!I30+'T7ACC_UPY_Utlsn '!F30</f>
        <v>2731.98</v>
      </c>
      <c r="W31" s="238">
        <f t="shared" si="7"/>
        <v>13279.119999999999</v>
      </c>
      <c r="X31" s="238">
        <f t="shared" si="8"/>
        <v>8852.746666666666</v>
      </c>
      <c r="Y31" s="171">
        <f t="shared" si="9"/>
        <v>22131.866666666665</v>
      </c>
    </row>
    <row r="32" spans="1:25" s="153" customFormat="1" ht="15" customHeight="1" x14ac:dyDescent="0.2">
      <c r="A32" s="152">
        <v>19</v>
      </c>
      <c r="B32" s="565" t="s">
        <v>659</v>
      </c>
      <c r="C32" s="571">
        <v>3711.92</v>
      </c>
      <c r="D32" s="571">
        <v>2470.02</v>
      </c>
      <c r="E32" s="570">
        <f t="shared" si="0"/>
        <v>6181.9400000000005</v>
      </c>
      <c r="F32" s="556">
        <v>66.819999999999993</v>
      </c>
      <c r="G32" s="556">
        <v>1683.11</v>
      </c>
      <c r="H32" s="570">
        <f t="shared" si="1"/>
        <v>1749.9299999999998</v>
      </c>
      <c r="I32" s="556">
        <v>3645.1</v>
      </c>
      <c r="J32" s="556">
        <v>2430.0700000000002</v>
      </c>
      <c r="K32" s="570">
        <f t="shared" si="2"/>
        <v>6075.17</v>
      </c>
      <c r="L32" s="198">
        <v>3711.92</v>
      </c>
      <c r="M32" s="198">
        <v>2470.02</v>
      </c>
      <c r="N32" s="483">
        <f t="shared" si="3"/>
        <v>6181.9400000000005</v>
      </c>
      <c r="O32" s="198">
        <f t="shared" si="4"/>
        <v>0</v>
      </c>
      <c r="P32" s="198">
        <f t="shared" si="5"/>
        <v>1643.1600000000003</v>
      </c>
      <c r="Q32" s="207">
        <f t="shared" si="6"/>
        <v>1643.1600000000003</v>
      </c>
      <c r="R32" s="171"/>
      <c r="S32" s="171">
        <f>Q32+'T7ACC_UPY_Utlsn '!Q31</f>
        <v>1775.8000000000006</v>
      </c>
      <c r="T32" s="171">
        <f>K32+'T7ACC_UPY_Utlsn '!K31</f>
        <v>12161.95</v>
      </c>
      <c r="U32" s="1048">
        <f>N32+'T7ACC_UPY_Utlsn '!N31</f>
        <v>12372.92</v>
      </c>
      <c r="V32" s="238">
        <f>'T7ACC_UPY_Utlsn '!I31+'T7ACC_UPY_Utlsn '!F31</f>
        <v>3718.28</v>
      </c>
      <c r="W32" s="238">
        <f t="shared" si="7"/>
        <v>16091.2</v>
      </c>
      <c r="X32" s="238">
        <f t="shared" si="8"/>
        <v>10727.466666666667</v>
      </c>
      <c r="Y32" s="171">
        <f t="shared" si="9"/>
        <v>26818.666666666668</v>
      </c>
    </row>
    <row r="33" spans="1:25" s="153" customFormat="1" ht="15" customHeight="1" x14ac:dyDescent="0.2">
      <c r="A33" s="152">
        <v>20</v>
      </c>
      <c r="B33" s="565" t="s">
        <v>660</v>
      </c>
      <c r="C33" s="571">
        <v>1812.46</v>
      </c>
      <c r="D33" s="571">
        <v>1206.06</v>
      </c>
      <c r="E33" s="570">
        <f t="shared" si="0"/>
        <v>3018.52</v>
      </c>
      <c r="F33" s="556">
        <v>28.25</v>
      </c>
      <c r="G33" s="556">
        <v>0</v>
      </c>
      <c r="H33" s="570">
        <f t="shared" si="1"/>
        <v>28.25</v>
      </c>
      <c r="I33" s="556">
        <v>1784.21</v>
      </c>
      <c r="J33" s="556">
        <v>1189.47</v>
      </c>
      <c r="K33" s="570">
        <f t="shared" si="2"/>
        <v>2973.6800000000003</v>
      </c>
      <c r="L33" s="198">
        <v>1812.46</v>
      </c>
      <c r="M33" s="198">
        <v>1206.06</v>
      </c>
      <c r="N33" s="483">
        <f t="shared" si="3"/>
        <v>3018.52</v>
      </c>
      <c r="O33" s="198">
        <f t="shared" si="4"/>
        <v>0</v>
      </c>
      <c r="P33" s="198">
        <f t="shared" si="5"/>
        <v>-16.589999999999918</v>
      </c>
      <c r="Q33" s="207">
        <f t="shared" si="6"/>
        <v>-16.589999999999918</v>
      </c>
      <c r="R33" s="171"/>
      <c r="S33" s="171">
        <f>Q33+'T7ACC_UPY_Utlsn '!Q32</f>
        <v>126.48000000000002</v>
      </c>
      <c r="T33" s="171">
        <f>K33+'T7ACC_UPY_Utlsn '!K32</f>
        <v>5323.55</v>
      </c>
      <c r="U33" s="1048">
        <f>N33+'T7ACC_UPY_Utlsn '!N32</f>
        <v>5415.1</v>
      </c>
      <c r="V33" s="238">
        <f>'T7ACC_UPY_Utlsn '!I32+'T7ACC_UPY_Utlsn '!F32</f>
        <v>1439.38</v>
      </c>
      <c r="W33" s="238">
        <f t="shared" si="7"/>
        <v>6854.4800000000005</v>
      </c>
      <c r="X33" s="238">
        <f t="shared" si="8"/>
        <v>4569.6533333333336</v>
      </c>
      <c r="Y33" s="171">
        <f t="shared" si="9"/>
        <v>11424.133333333335</v>
      </c>
    </row>
    <row r="34" spans="1:25" s="153" customFormat="1" ht="15" customHeight="1" x14ac:dyDescent="0.2">
      <c r="A34" s="152">
        <v>21</v>
      </c>
      <c r="B34" s="565" t="s">
        <v>661</v>
      </c>
      <c r="C34" s="571">
        <v>396.86</v>
      </c>
      <c r="D34" s="571">
        <v>264.08</v>
      </c>
      <c r="E34" s="570">
        <f t="shared" si="0"/>
        <v>660.94</v>
      </c>
      <c r="F34" s="556">
        <v>6.8</v>
      </c>
      <c r="G34" s="556">
        <v>8.7100000000000009</v>
      </c>
      <c r="H34" s="570">
        <f t="shared" si="1"/>
        <v>15.510000000000002</v>
      </c>
      <c r="I34" s="556">
        <v>390.06</v>
      </c>
      <c r="J34" s="556">
        <v>260.04000000000002</v>
      </c>
      <c r="K34" s="570">
        <f t="shared" si="2"/>
        <v>650.1</v>
      </c>
      <c r="L34" s="198">
        <v>396.86</v>
      </c>
      <c r="M34" s="198">
        <v>264.08</v>
      </c>
      <c r="N34" s="483">
        <f t="shared" si="3"/>
        <v>660.94</v>
      </c>
      <c r="O34" s="198">
        <f t="shared" si="4"/>
        <v>0</v>
      </c>
      <c r="P34" s="198">
        <f t="shared" si="5"/>
        <v>4.6700000000000159</v>
      </c>
      <c r="Q34" s="207">
        <f t="shared" si="6"/>
        <v>4.6700000000000159</v>
      </c>
      <c r="R34" s="171"/>
      <c r="S34" s="171">
        <f>Q34+'T7ACC_UPY_Utlsn '!Q33</f>
        <v>0.24000000000006594</v>
      </c>
      <c r="T34" s="171">
        <f>K34+'T7ACC_UPY_Utlsn '!K33</f>
        <v>1330.5</v>
      </c>
      <c r="U34" s="1048">
        <f>N34+'T7ACC_UPY_Utlsn '!N33</f>
        <v>1353.45</v>
      </c>
      <c r="V34" s="238">
        <f>'T7ACC_UPY_Utlsn '!I33+'T7ACC_UPY_Utlsn '!F33</f>
        <v>415.92</v>
      </c>
      <c r="W34" s="238">
        <f t="shared" si="7"/>
        <v>1769.3700000000001</v>
      </c>
      <c r="X34" s="238">
        <f t="shared" si="8"/>
        <v>1179.5800000000002</v>
      </c>
      <c r="Y34" s="171">
        <f t="shared" si="9"/>
        <v>2948.9500000000003</v>
      </c>
    </row>
    <row r="35" spans="1:25" s="153" customFormat="1" ht="15" customHeight="1" x14ac:dyDescent="0.2">
      <c r="A35" s="152">
        <v>22</v>
      </c>
      <c r="B35" s="565" t="s">
        <v>662</v>
      </c>
      <c r="C35" s="571">
        <v>1042.5899999999999</v>
      </c>
      <c r="D35" s="571">
        <v>693.77</v>
      </c>
      <c r="E35" s="570">
        <f t="shared" si="0"/>
        <v>1736.36</v>
      </c>
      <c r="F35" s="556">
        <v>16.600000000000001</v>
      </c>
      <c r="G35" s="556">
        <v>11.07</v>
      </c>
      <c r="H35" s="570">
        <f t="shared" si="1"/>
        <v>27.67</v>
      </c>
      <c r="I35" s="556">
        <v>1025.99</v>
      </c>
      <c r="J35" s="556">
        <v>683.99</v>
      </c>
      <c r="K35" s="570">
        <f t="shared" si="2"/>
        <v>1709.98</v>
      </c>
      <c r="L35" s="198">
        <v>1042.5899999999999</v>
      </c>
      <c r="M35" s="198">
        <v>693.77</v>
      </c>
      <c r="N35" s="483">
        <f t="shared" si="3"/>
        <v>1736.36</v>
      </c>
      <c r="O35" s="198">
        <f t="shared" si="4"/>
        <v>0</v>
      </c>
      <c r="P35" s="198">
        <f t="shared" si="5"/>
        <v>1.2900000000000773</v>
      </c>
      <c r="Q35" s="207">
        <f t="shared" si="6"/>
        <v>1.2900000000000773</v>
      </c>
      <c r="R35" s="171"/>
      <c r="S35" s="171">
        <f>Q35+'T7ACC_UPY_Utlsn '!Q34</f>
        <v>2.6900000000001683</v>
      </c>
      <c r="T35" s="171">
        <f>K35+'T7ACC_UPY_Utlsn '!K34</f>
        <v>3080.85</v>
      </c>
      <c r="U35" s="1048">
        <f>N35+'T7ACC_UPY_Utlsn '!N34</f>
        <v>3134.83</v>
      </c>
      <c r="V35" s="238">
        <f>'T7ACC_UPY_Utlsn '!I34+'T7ACC_UPY_Utlsn '!F34</f>
        <v>839.92</v>
      </c>
      <c r="W35" s="238">
        <f t="shared" si="7"/>
        <v>3974.75</v>
      </c>
      <c r="X35" s="238">
        <f t="shared" si="8"/>
        <v>2649.8333333333335</v>
      </c>
      <c r="Y35" s="171">
        <f t="shared" si="9"/>
        <v>6624.5833333333339</v>
      </c>
    </row>
    <row r="36" spans="1:25" ht="15" customHeight="1" x14ac:dyDescent="0.2">
      <c r="A36" s="152">
        <v>23</v>
      </c>
      <c r="B36" s="565" t="s">
        <v>663</v>
      </c>
      <c r="C36" s="571">
        <v>632.29</v>
      </c>
      <c r="D36" s="571">
        <v>420.75</v>
      </c>
      <c r="E36" s="570">
        <f t="shared" si="0"/>
        <v>1053.04</v>
      </c>
      <c r="F36" s="556">
        <v>9.8699999999999992</v>
      </c>
      <c r="G36" s="556">
        <v>6.58</v>
      </c>
      <c r="H36" s="570">
        <f t="shared" si="1"/>
        <v>16.45</v>
      </c>
      <c r="I36" s="556">
        <v>622.41999999999996</v>
      </c>
      <c r="J36" s="556">
        <v>414.95</v>
      </c>
      <c r="K36" s="570">
        <f t="shared" si="2"/>
        <v>1037.3699999999999</v>
      </c>
      <c r="L36" s="198">
        <v>632.29</v>
      </c>
      <c r="M36" s="198">
        <v>420.75</v>
      </c>
      <c r="N36" s="483">
        <f t="shared" si="3"/>
        <v>1053.04</v>
      </c>
      <c r="O36" s="198">
        <f t="shared" si="4"/>
        <v>0</v>
      </c>
      <c r="P36" s="198">
        <f t="shared" si="5"/>
        <v>0.77999999999997272</v>
      </c>
      <c r="Q36" s="207">
        <f t="shared" si="6"/>
        <v>0.77999999999997272</v>
      </c>
      <c r="R36" s="171"/>
      <c r="S36" s="171">
        <f>Q36+'T7ACC_UPY_Utlsn '!Q35</f>
        <v>2.5</v>
      </c>
      <c r="T36" s="171">
        <f>K36+'T7ACC_UPY_Utlsn '!K35</f>
        <v>2750.6499999999996</v>
      </c>
      <c r="U36" s="1048">
        <f>N36+'T7ACC_UPY_Utlsn '!N35</f>
        <v>2781.02</v>
      </c>
      <c r="V36" s="238">
        <f>'T7ACC_UPY_Utlsn '!I35+'T7ACC_UPY_Utlsn '!F35</f>
        <v>1037.82</v>
      </c>
      <c r="W36" s="238">
        <f t="shared" si="7"/>
        <v>3818.84</v>
      </c>
      <c r="X36" s="238">
        <f t="shared" si="8"/>
        <v>2545.8933333333334</v>
      </c>
      <c r="Y36" s="171">
        <f t="shared" si="9"/>
        <v>6364.7333333333336</v>
      </c>
    </row>
    <row r="37" spans="1:25" ht="15" customHeight="1" x14ac:dyDescent="0.2">
      <c r="A37" s="155">
        <v>24</v>
      </c>
      <c r="B37" s="565" t="s">
        <v>664</v>
      </c>
      <c r="C37" s="571">
        <v>87.33</v>
      </c>
      <c r="D37" s="571">
        <v>58.11</v>
      </c>
      <c r="E37" s="570">
        <f t="shared" si="0"/>
        <v>145.44</v>
      </c>
      <c r="F37" s="556">
        <v>1.6</v>
      </c>
      <c r="G37" s="556">
        <v>1.06</v>
      </c>
      <c r="H37" s="570">
        <f t="shared" si="1"/>
        <v>2.66</v>
      </c>
      <c r="I37" s="556">
        <v>85.73</v>
      </c>
      <c r="J37" s="556">
        <v>57.15</v>
      </c>
      <c r="K37" s="570">
        <f t="shared" si="2"/>
        <v>142.88</v>
      </c>
      <c r="L37" s="198">
        <v>87.33</v>
      </c>
      <c r="M37" s="198">
        <v>58.11</v>
      </c>
      <c r="N37" s="483">
        <f t="shared" si="3"/>
        <v>145.44</v>
      </c>
      <c r="O37" s="165">
        <f t="shared" si="4"/>
        <v>0</v>
      </c>
      <c r="P37" s="165">
        <f t="shared" si="5"/>
        <v>0.10000000000000142</v>
      </c>
      <c r="Q37" s="167">
        <f t="shared" si="6"/>
        <v>0.10000000000000142</v>
      </c>
      <c r="R37" s="171"/>
      <c r="S37" s="171">
        <f>Q37+'T7ACC_UPY_Utlsn '!Q36</f>
        <v>0.26000000000000512</v>
      </c>
      <c r="T37" s="171">
        <f>K37+'T7ACC_UPY_Utlsn '!K36</f>
        <v>291.23</v>
      </c>
      <c r="U37" s="1048">
        <f>N37+'T7ACC_UPY_Utlsn '!N36</f>
        <v>296.53999999999996</v>
      </c>
      <c r="V37" s="238">
        <f>'T7ACC_UPY_Utlsn '!I36+'T7ACC_UPY_Utlsn '!F36</f>
        <v>90.75</v>
      </c>
      <c r="W37" s="238">
        <f t="shared" si="7"/>
        <v>387.28999999999996</v>
      </c>
      <c r="X37" s="238">
        <f t="shared" si="8"/>
        <v>258.19333333333333</v>
      </c>
      <c r="Y37" s="171">
        <f t="shared" si="9"/>
        <v>645.48333333333335</v>
      </c>
    </row>
    <row r="38" spans="1:25" ht="19.5" customHeight="1" x14ac:dyDescent="0.2">
      <c r="A38" s="1152" t="s">
        <v>16</v>
      </c>
      <c r="B38" s="1153"/>
      <c r="C38" s="685">
        <f>SUM(C14:C37)</f>
        <v>41596.629999999997</v>
      </c>
      <c r="D38" s="685">
        <f>SUM(D14:D37)</f>
        <v>27679.570000000003</v>
      </c>
      <c r="E38" s="558">
        <f t="shared" si="0"/>
        <v>69276.2</v>
      </c>
      <c r="F38" s="558">
        <f>SUM(F14:F37)</f>
        <v>675.7399999999999</v>
      </c>
      <c r="G38" s="558">
        <f>SUM(G14:G37)</f>
        <v>4341.8099999999995</v>
      </c>
      <c r="H38" s="558">
        <f t="shared" si="1"/>
        <v>5017.5499999999993</v>
      </c>
      <c r="I38" s="558">
        <f>SUM(I14:I37)</f>
        <v>40920.889999999992</v>
      </c>
      <c r="J38" s="558">
        <f>SUM(J14:J37)</f>
        <v>27280.600000000013</v>
      </c>
      <c r="K38" s="558">
        <f t="shared" si="2"/>
        <v>68201.490000000005</v>
      </c>
      <c r="L38" s="558">
        <f>SUM(L14:L37)</f>
        <v>41596.630000000005</v>
      </c>
      <c r="M38" s="558">
        <f>SUM(M14:M37)</f>
        <v>27679.570000000003</v>
      </c>
      <c r="N38" s="558">
        <f>SUM(L38:M38)</f>
        <v>69276.200000000012</v>
      </c>
      <c r="O38" s="686">
        <f t="shared" ref="O38:Q38" si="10">SUM(O14:O37)</f>
        <v>0</v>
      </c>
      <c r="P38" s="686">
        <f t="shared" si="10"/>
        <v>3942.8400000000006</v>
      </c>
      <c r="Q38" s="686">
        <f t="shared" si="10"/>
        <v>3942.8400000000006</v>
      </c>
      <c r="R38" s="687"/>
      <c r="S38" s="171">
        <f>Q38+'T7ACC_UPY_Utlsn '!Q37</f>
        <v>6198.2500000000018</v>
      </c>
      <c r="T38" s="171">
        <f>K38+'T7ACC_UPY_Utlsn '!K37</f>
        <v>131549.12</v>
      </c>
      <c r="U38" s="1048">
        <f>N38+'T7ACC_UPY_Utlsn '!N37</f>
        <v>133769.63</v>
      </c>
      <c r="V38" s="238">
        <f>SUM(V14:V37)</f>
        <v>38734.51999999999</v>
      </c>
      <c r="W38" s="238">
        <f>SUM(W14:W37)</f>
        <v>172504.15000000005</v>
      </c>
      <c r="X38" s="238">
        <f>SUM(X14:X37)</f>
        <v>115002.76666666666</v>
      </c>
      <c r="Y38" s="171">
        <f>SUM(Y14:Y37)</f>
        <v>287506.91666666669</v>
      </c>
    </row>
    <row r="39" spans="1:25" s="672" customFormat="1" ht="19.5" customHeight="1" x14ac:dyDescent="0.2">
      <c r="A39" s="684"/>
      <c r="B39" s="684"/>
      <c r="C39" s="685">
        <f>'T7ACC_UPY_Utlsn '!C37</f>
        <v>38734.51999999999</v>
      </c>
      <c r="D39" s="685">
        <f>'T7ACC_UPY_Utlsn '!D37</f>
        <v>25758.909999999996</v>
      </c>
      <c r="E39" s="685">
        <f>'T7ACC_UPY_Utlsn '!E37</f>
        <v>64493.429999999986</v>
      </c>
      <c r="F39" s="685">
        <f>'T7ACC_UPY_Utlsn '!F37</f>
        <v>725.93999999999994</v>
      </c>
      <c r="G39" s="685">
        <f>'T7ACC_UPY_Utlsn '!G37</f>
        <v>2675.27</v>
      </c>
      <c r="H39" s="685">
        <f>'T7ACC_UPY_Utlsn '!H37</f>
        <v>3401.21</v>
      </c>
      <c r="I39" s="685">
        <f>'T7ACC_UPY_Utlsn '!I37</f>
        <v>38008.58</v>
      </c>
      <c r="J39" s="685">
        <f>'T7ACC_UPY_Utlsn '!J37</f>
        <v>25339.049999999996</v>
      </c>
      <c r="K39" s="685">
        <f>'T7ACC_UPY_Utlsn '!K37</f>
        <v>63347.63</v>
      </c>
      <c r="L39" s="685">
        <f>'T7ACC_UPY_Utlsn '!L37</f>
        <v>38734.51999999999</v>
      </c>
      <c r="M39" s="685">
        <f>'T7ACC_UPY_Utlsn '!M37</f>
        <v>25758.909999999996</v>
      </c>
      <c r="N39" s="685">
        <f>'T7ACC_UPY_Utlsn '!N37</f>
        <v>64493.429999999986</v>
      </c>
      <c r="O39" s="685">
        <f>'T7ACC_UPY_Utlsn '!O37</f>
        <v>0</v>
      </c>
      <c r="P39" s="685">
        <f>'T7ACC_UPY_Utlsn '!P37</f>
        <v>2255.4100000000008</v>
      </c>
      <c r="Q39" s="685">
        <f>'T7ACC_UPY_Utlsn '!Q37</f>
        <v>2255.4100000000008</v>
      </c>
      <c r="R39" s="683"/>
      <c r="S39" s="683"/>
      <c r="T39" s="171"/>
    </row>
    <row r="40" spans="1:25" s="672" customFormat="1" ht="19.5" customHeight="1" x14ac:dyDescent="0.2">
      <c r="A40" s="86"/>
      <c r="B40" s="86"/>
      <c r="C40" s="488">
        <f t="shared" ref="C40:Q40" si="11">SUM(C38:C39)</f>
        <v>80331.149999999994</v>
      </c>
      <c r="D40" s="488">
        <f t="shared" si="11"/>
        <v>53438.479999999996</v>
      </c>
      <c r="E40" s="488">
        <f t="shared" si="11"/>
        <v>133769.62999999998</v>
      </c>
      <c r="F40" s="488">
        <f t="shared" si="11"/>
        <v>1401.6799999999998</v>
      </c>
      <c r="G40" s="488">
        <f t="shared" si="11"/>
        <v>7017.08</v>
      </c>
      <c r="H40" s="488">
        <f t="shared" si="11"/>
        <v>8418.7599999999984</v>
      </c>
      <c r="I40" s="488">
        <f t="shared" si="11"/>
        <v>78929.47</v>
      </c>
      <c r="J40" s="488">
        <f t="shared" si="11"/>
        <v>52619.650000000009</v>
      </c>
      <c r="K40" s="488">
        <f t="shared" si="11"/>
        <v>131549.12</v>
      </c>
      <c r="L40" s="488">
        <f t="shared" si="11"/>
        <v>80331.149999999994</v>
      </c>
      <c r="M40" s="488">
        <f t="shared" si="11"/>
        <v>53438.479999999996</v>
      </c>
      <c r="N40" s="488">
        <f t="shared" si="11"/>
        <v>133769.63</v>
      </c>
      <c r="O40" s="488">
        <f t="shared" si="11"/>
        <v>0</v>
      </c>
      <c r="P40" s="488">
        <f t="shared" si="11"/>
        <v>6198.2500000000018</v>
      </c>
      <c r="Q40" s="488">
        <f t="shared" si="11"/>
        <v>6198.2500000000018</v>
      </c>
      <c r="R40" s="683"/>
      <c r="S40" s="683"/>
      <c r="T40" s="171"/>
    </row>
    <row r="41" spans="1:25" ht="14.25" customHeight="1" x14ac:dyDescent="0.2">
      <c r="A41" s="1298" t="s">
        <v>623</v>
      </c>
      <c r="B41" s="1298"/>
      <c r="C41" s="1298"/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</row>
    <row r="42" spans="1:25" ht="15.75" customHeight="1" x14ac:dyDescent="0.2">
      <c r="A42" s="25"/>
      <c r="B42" s="32"/>
      <c r="C42" s="172"/>
      <c r="D42" s="172"/>
      <c r="E42" s="172"/>
      <c r="F42" s="238"/>
      <c r="G42" s="238"/>
      <c r="H42" s="238"/>
      <c r="I42" s="215"/>
      <c r="J42" s="215"/>
      <c r="K42" s="215"/>
      <c r="L42" s="171"/>
      <c r="M42" s="215"/>
      <c r="N42" s="227">
        <f>N40/E40</f>
        <v>1.0000000000000002</v>
      </c>
      <c r="O42" s="241"/>
      <c r="P42" s="241"/>
      <c r="Q42" s="241"/>
    </row>
    <row r="43" spans="1:25" s="216" customFormat="1" ht="15.75" customHeight="1" x14ac:dyDescent="0.2">
      <c r="A43" s="25"/>
      <c r="B43" s="32"/>
      <c r="C43" s="172"/>
      <c r="D43" s="172"/>
      <c r="E43" s="239"/>
      <c r="F43" s="239"/>
      <c r="G43" s="239"/>
      <c r="H43" s="239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25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1096"/>
      <c r="K44" s="1096"/>
      <c r="L44" s="1096"/>
      <c r="M44" s="1096"/>
      <c r="N44" s="1096"/>
      <c r="O44" s="1096"/>
      <c r="P44" s="1096"/>
      <c r="Q44" s="1096"/>
    </row>
    <row r="45" spans="1:25" ht="12.75" customHeight="1" x14ac:dyDescent="0.2">
      <c r="A45" s="9" t="s">
        <v>1191</v>
      </c>
      <c r="B45" s="254"/>
      <c r="C45" s="254"/>
      <c r="D45" s="254"/>
      <c r="E45" s="254"/>
      <c r="F45" s="1085" t="s">
        <v>804</v>
      </c>
      <c r="G45" s="1085"/>
      <c r="H45" s="1085"/>
      <c r="I45" s="1085"/>
      <c r="M45" s="1085" t="s">
        <v>803</v>
      </c>
      <c r="N45" s="1085"/>
      <c r="O45" s="1085"/>
      <c r="P45" s="1085"/>
      <c r="Q45" s="1085"/>
    </row>
    <row r="46" spans="1:25" ht="12.75" customHeight="1" x14ac:dyDescent="0.2">
      <c r="A46" s="255"/>
      <c r="B46" s="9"/>
      <c r="C46" s="9"/>
      <c r="D46" s="9"/>
      <c r="E46" s="9"/>
      <c r="F46" s="1084" t="s">
        <v>802</v>
      </c>
      <c r="G46" s="1084"/>
      <c r="H46" s="1084"/>
      <c r="I46" s="1084"/>
      <c r="M46" s="1258" t="s">
        <v>802</v>
      </c>
      <c r="N46" s="1258"/>
      <c r="O46" s="1258"/>
      <c r="P46" s="1258"/>
      <c r="Q46" s="1258"/>
    </row>
    <row r="47" spans="1:25" x14ac:dyDescent="0.2">
      <c r="A47" s="9"/>
      <c r="C47" s="9"/>
      <c r="D47" s="9"/>
      <c r="E47" s="9"/>
      <c r="F47" s="1084" t="s">
        <v>805</v>
      </c>
      <c r="G47" s="1084"/>
      <c r="H47" s="1084"/>
      <c r="I47" s="1084"/>
      <c r="J47" s="26"/>
      <c r="K47" s="26"/>
      <c r="L47" s="26"/>
      <c r="M47" s="26"/>
      <c r="N47" s="26"/>
      <c r="O47" s="26"/>
      <c r="P47" s="26"/>
      <c r="Q47" s="26"/>
    </row>
    <row r="48" spans="1:25" x14ac:dyDescent="0.2">
      <c r="J48" s="204"/>
      <c r="K48" s="204"/>
      <c r="L48" s="204"/>
      <c r="M48" s="204"/>
      <c r="N48" s="206"/>
    </row>
    <row r="49" spans="10:14" x14ac:dyDescent="0.2">
      <c r="J49" s="206"/>
      <c r="K49" s="1116"/>
      <c r="L49" s="1116"/>
      <c r="M49" s="1116"/>
      <c r="N49" s="1116"/>
    </row>
  </sheetData>
  <mergeCells count="21">
    <mergeCell ref="K49:N49"/>
    <mergeCell ref="J44:Q44"/>
    <mergeCell ref="M45:Q45"/>
    <mergeCell ref="M46:Q46"/>
    <mergeCell ref="O11:Q11"/>
    <mergeCell ref="L11:N11"/>
    <mergeCell ref="F45:I45"/>
    <mergeCell ref="F46:I46"/>
    <mergeCell ref="F47:I47"/>
    <mergeCell ref="P1:Q1"/>
    <mergeCell ref="A2:Q2"/>
    <mergeCell ref="A3:Q3"/>
    <mergeCell ref="N10:Q10"/>
    <mergeCell ref="A6:Q6"/>
    <mergeCell ref="C11:E11"/>
    <mergeCell ref="F11:H11"/>
    <mergeCell ref="A41:Q41"/>
    <mergeCell ref="A11:A12"/>
    <mergeCell ref="B11:B12"/>
    <mergeCell ref="I11:K11"/>
    <mergeCell ref="A38:B3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6600CC"/>
    <pageSetUpPr fitToPage="1"/>
  </sheetPr>
  <dimension ref="A1:Z45"/>
  <sheetViews>
    <sheetView view="pageBreakPreview" topLeftCell="A6" zoomScale="90" zoomScaleSheetLayoutView="90" workbookViewId="0">
      <selection activeCell="T13" sqref="T13"/>
    </sheetView>
  </sheetViews>
  <sheetFormatPr defaultColWidth="9.140625" defaultRowHeight="12.75" x14ac:dyDescent="0.2"/>
  <cols>
    <col min="1" max="1" width="7.42578125" style="10" customWidth="1"/>
    <col min="2" max="2" width="16" style="10" customWidth="1"/>
    <col min="3" max="3" width="9.28515625" style="10" bestFit="1" customWidth="1"/>
    <col min="4" max="4" width="9" style="10" customWidth="1"/>
    <col min="5" max="5" width="10" style="10" customWidth="1"/>
    <col min="6" max="6" width="9.140625" style="10" customWidth="1"/>
    <col min="7" max="7" width="8.28515625" style="10" customWidth="1"/>
    <col min="8" max="8" width="9" style="10" customWidth="1"/>
    <col min="9" max="9" width="9.28515625" style="10" customWidth="1"/>
    <col min="10" max="10" width="10" style="10" customWidth="1"/>
    <col min="11" max="13" width="9.28515625" style="10" bestFit="1" customWidth="1"/>
    <col min="14" max="14" width="9.28515625" style="10" customWidth="1"/>
    <col min="15" max="15" width="10.5703125" style="10" customWidth="1"/>
    <col min="16" max="16" width="9.85546875" style="10" customWidth="1"/>
    <col min="17" max="17" width="10" style="10" customWidth="1"/>
    <col min="18" max="20" width="9.28515625" style="10" bestFit="1" customWidth="1"/>
    <col min="21" max="16384" width="9.140625" style="10"/>
  </cols>
  <sheetData>
    <row r="1" spans="1:26" customFormat="1" ht="15" x14ac:dyDescent="0.2">
      <c r="H1" s="26"/>
      <c r="I1" s="26"/>
      <c r="J1" s="26"/>
      <c r="K1" s="26"/>
      <c r="L1" s="26"/>
      <c r="M1" s="26"/>
      <c r="N1" s="26"/>
      <c r="O1" s="26"/>
      <c r="P1" s="1297" t="s">
        <v>86</v>
      </c>
      <c r="Q1" s="1297"/>
    </row>
    <row r="2" spans="1:26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</row>
    <row r="3" spans="1:26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</row>
    <row r="4" spans="1:26" customFormat="1" ht="10.5" customHeight="1" x14ac:dyDescent="0.2"/>
    <row r="5" spans="1:26" ht="9" customHeight="1" x14ac:dyDescent="0.2">
      <c r="A5" s="18"/>
      <c r="B5" s="18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7"/>
      <c r="Q5" s="15"/>
    </row>
    <row r="6" spans="1:26" ht="18.600000000000001" customHeight="1" x14ac:dyDescent="0.25">
      <c r="B6" s="68"/>
      <c r="C6" s="68"/>
      <c r="D6" s="1115" t="s">
        <v>928</v>
      </c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</row>
    <row r="7" spans="1:26" ht="5.45" customHeight="1" x14ac:dyDescent="0.2"/>
    <row r="8" spans="1:26" x14ac:dyDescent="0.2">
      <c r="A8" s="26" t="s">
        <v>687</v>
      </c>
      <c r="B8" s="26"/>
      <c r="C8" s="9"/>
      <c r="D8" s="9"/>
      <c r="Q8" s="24" t="s">
        <v>19</v>
      </c>
    </row>
    <row r="9" spans="1:26" ht="15.75" x14ac:dyDescent="0.25">
      <c r="A9" s="8"/>
      <c r="N9" s="1264" t="s">
        <v>1195</v>
      </c>
      <c r="O9" s="1264"/>
      <c r="P9" s="1264"/>
      <c r="Q9" s="1264"/>
    </row>
    <row r="10" spans="1:26" ht="37.15" customHeight="1" x14ac:dyDescent="0.2">
      <c r="A10" s="1262" t="s">
        <v>2</v>
      </c>
      <c r="B10" s="1262" t="s">
        <v>3</v>
      </c>
      <c r="C10" s="1109" t="s">
        <v>936</v>
      </c>
      <c r="D10" s="1109"/>
      <c r="E10" s="1109"/>
      <c r="F10" s="1109" t="s">
        <v>937</v>
      </c>
      <c r="G10" s="1109"/>
      <c r="H10" s="1109"/>
      <c r="I10" s="1299" t="s">
        <v>332</v>
      </c>
      <c r="J10" s="1300"/>
      <c r="K10" s="1301"/>
      <c r="L10" s="1299" t="s">
        <v>87</v>
      </c>
      <c r="M10" s="1300"/>
      <c r="N10" s="1301"/>
      <c r="O10" s="1302" t="s">
        <v>938</v>
      </c>
      <c r="P10" s="1303"/>
      <c r="Q10" s="1304"/>
    </row>
    <row r="11" spans="1:26" ht="39.75" customHeight="1" x14ac:dyDescent="0.2">
      <c r="A11" s="1263"/>
      <c r="B11" s="1263"/>
      <c r="C11" s="176" t="s">
        <v>101</v>
      </c>
      <c r="D11" s="176" t="s">
        <v>620</v>
      </c>
      <c r="E11" s="186" t="s">
        <v>16</v>
      </c>
      <c r="F11" s="176" t="s">
        <v>101</v>
      </c>
      <c r="G11" s="176" t="s">
        <v>621</v>
      </c>
      <c r="H11" s="186" t="s">
        <v>16</v>
      </c>
      <c r="I11" s="176" t="s">
        <v>101</v>
      </c>
      <c r="J11" s="176" t="s">
        <v>621</v>
      </c>
      <c r="K11" s="186" t="s">
        <v>16</v>
      </c>
      <c r="L11" s="176" t="s">
        <v>101</v>
      </c>
      <c r="M11" s="176" t="s">
        <v>621</v>
      </c>
      <c r="N11" s="186" t="s">
        <v>16</v>
      </c>
      <c r="O11" s="176" t="s">
        <v>206</v>
      </c>
      <c r="P11" s="176" t="s">
        <v>622</v>
      </c>
      <c r="Q11" s="176" t="s">
        <v>102</v>
      </c>
      <c r="R11" s="1305" t="s">
        <v>916</v>
      </c>
      <c r="S11" s="1260"/>
      <c r="T11" s="1260"/>
      <c r="U11" s="1260" t="s">
        <v>917</v>
      </c>
      <c r="V11" s="1260"/>
      <c r="W11" s="1260"/>
      <c r="X11" s="1306" t="s">
        <v>16</v>
      </c>
      <c r="Y11" s="1306"/>
      <c r="Z11" s="1306"/>
    </row>
    <row r="12" spans="1:26" s="51" customFormat="1" x14ac:dyDescent="0.2">
      <c r="A12" s="49">
        <v>1</v>
      </c>
      <c r="B12" s="49">
        <v>2</v>
      </c>
      <c r="C12" s="484">
        <v>3</v>
      </c>
      <c r="D12" s="484">
        <v>4</v>
      </c>
      <c r="E12" s="49">
        <v>5</v>
      </c>
      <c r="F12" s="484">
        <v>6</v>
      </c>
      <c r="G12" s="484">
        <v>7</v>
      </c>
      <c r="H12" s="49">
        <v>8</v>
      </c>
      <c r="I12" s="484">
        <v>9</v>
      </c>
      <c r="J12" s="484">
        <v>10</v>
      </c>
      <c r="K12" s="49">
        <v>11</v>
      </c>
      <c r="L12" s="484">
        <v>12</v>
      </c>
      <c r="M12" s="484">
        <v>13</v>
      </c>
      <c r="N12" s="49">
        <v>14</v>
      </c>
      <c r="O12" s="49">
        <v>15</v>
      </c>
      <c r="P12" s="49">
        <v>16</v>
      </c>
      <c r="Q12" s="49">
        <v>17</v>
      </c>
      <c r="R12" s="51" t="s">
        <v>918</v>
      </c>
      <c r="S12" s="51" t="s">
        <v>919</v>
      </c>
      <c r="T12" s="51" t="s">
        <v>920</v>
      </c>
      <c r="U12" s="51" t="s">
        <v>918</v>
      </c>
      <c r="V12" s="51" t="s">
        <v>919</v>
      </c>
      <c r="W12" s="51" t="s">
        <v>920</v>
      </c>
      <c r="X12" s="51" t="s">
        <v>918</v>
      </c>
      <c r="Y12" s="51" t="s">
        <v>919</v>
      </c>
      <c r="Z12" s="51" t="s">
        <v>920</v>
      </c>
    </row>
    <row r="13" spans="1:26" ht="15" customHeight="1" x14ac:dyDescent="0.2">
      <c r="A13" s="152">
        <v>1</v>
      </c>
      <c r="B13" s="565" t="s">
        <v>641</v>
      </c>
      <c r="C13" s="556">
        <v>687.61</v>
      </c>
      <c r="D13" s="556">
        <v>457.27</v>
      </c>
      <c r="E13" s="572">
        <f t="shared" ref="E13:E37" si="0">SUM(C13:D13)</f>
        <v>1144.8800000000001</v>
      </c>
      <c r="F13" s="556">
        <v>14.35</v>
      </c>
      <c r="G13" s="556">
        <v>0</v>
      </c>
      <c r="H13" s="572">
        <f t="shared" ref="H13:H37" si="1">SUM(F13:G13)</f>
        <v>14.35</v>
      </c>
      <c r="I13" s="556">
        <v>673.26</v>
      </c>
      <c r="J13" s="556">
        <v>448.84</v>
      </c>
      <c r="K13" s="572">
        <f t="shared" ref="K13:K37" si="2">SUM(I13:J13)</f>
        <v>1122.0999999999999</v>
      </c>
      <c r="L13" s="562">
        <v>687.61</v>
      </c>
      <c r="M13" s="562">
        <v>457.27</v>
      </c>
      <c r="N13" s="485">
        <f t="shared" ref="N13:N37" si="3">SUM(L13:M13)</f>
        <v>1144.8800000000001</v>
      </c>
      <c r="O13" s="199">
        <f>F13+I13-L13</f>
        <v>0</v>
      </c>
      <c r="P13" s="199">
        <f>G13+J13-M13</f>
        <v>-8.4300000000000068</v>
      </c>
      <c r="Q13" s="209">
        <f t="shared" ref="Q13:Q37" si="4">SUM(O13:P13)</f>
        <v>-8.4300000000000068</v>
      </c>
      <c r="R13" s="238">
        <v>682.2540140000001</v>
      </c>
      <c r="S13" s="238">
        <v>453.70738400000005</v>
      </c>
      <c r="T13" s="171">
        <f t="shared" ref="T13:T37" si="5">SUM(R13:S13)</f>
        <v>1135.9613980000001</v>
      </c>
      <c r="U13" s="238">
        <v>5.3563536000000003</v>
      </c>
      <c r="V13" s="238">
        <v>3.5620416000000001</v>
      </c>
      <c r="W13" s="171">
        <f t="shared" ref="W13:W37" si="6">SUM(U13:V13)</f>
        <v>8.9183952000000009</v>
      </c>
      <c r="X13" s="238">
        <f>R13+U13</f>
        <v>687.61036760000013</v>
      </c>
      <c r="Y13" s="238">
        <f>S13+V13</f>
        <v>457.26942560000003</v>
      </c>
      <c r="Z13" s="171">
        <f t="shared" ref="Z13:Z37" si="7">SUM(X13:Y13)</f>
        <v>1144.8797932000002</v>
      </c>
    </row>
    <row r="14" spans="1:26" ht="15" customHeight="1" x14ac:dyDescent="0.2">
      <c r="A14" s="152">
        <v>2</v>
      </c>
      <c r="B14" s="565" t="s">
        <v>642</v>
      </c>
      <c r="C14" s="556">
        <v>1532.45</v>
      </c>
      <c r="D14" s="556">
        <v>1019.1</v>
      </c>
      <c r="E14" s="572">
        <f t="shared" si="0"/>
        <v>2551.5500000000002</v>
      </c>
      <c r="F14" s="556">
        <v>29.6</v>
      </c>
      <c r="G14" s="556">
        <v>6.08</v>
      </c>
      <c r="H14" s="572">
        <f t="shared" si="1"/>
        <v>35.68</v>
      </c>
      <c r="I14" s="556">
        <v>1502.85</v>
      </c>
      <c r="J14" s="556">
        <v>1001.9</v>
      </c>
      <c r="K14" s="572">
        <f t="shared" si="2"/>
        <v>2504.75</v>
      </c>
      <c r="L14" s="562">
        <v>1532.4499999999998</v>
      </c>
      <c r="M14" s="562">
        <v>1019.1</v>
      </c>
      <c r="N14" s="485">
        <f t="shared" si="3"/>
        <v>2551.5499999999997</v>
      </c>
      <c r="O14" s="199">
        <f t="shared" ref="O14:O36" si="8">F14+I14-L14</f>
        <v>0</v>
      </c>
      <c r="P14" s="199">
        <f t="shared" ref="P14:P36" si="9">G14+J14-M14</f>
        <v>-11.120000000000005</v>
      </c>
      <c r="Q14" s="209">
        <f t="shared" si="4"/>
        <v>-11.120000000000005</v>
      </c>
      <c r="R14" s="238">
        <v>1526.557955</v>
      </c>
      <c r="S14" s="238">
        <v>1015.17998</v>
      </c>
      <c r="T14" s="171">
        <f t="shared" si="5"/>
        <v>2541.7379350000001</v>
      </c>
      <c r="U14" s="238">
        <v>5.8970184000000012</v>
      </c>
      <c r="V14" s="238">
        <v>3.9215904000000004</v>
      </c>
      <c r="W14" s="171">
        <f t="shared" si="6"/>
        <v>9.8186088000000016</v>
      </c>
      <c r="X14" s="238">
        <f t="shared" ref="X14:X36" si="10">R14+U14</f>
        <v>1532.4549734</v>
      </c>
      <c r="Y14" s="238">
        <f t="shared" ref="Y14:Y36" si="11">S14+V14</f>
        <v>1019.1015704</v>
      </c>
      <c r="Z14" s="171">
        <f t="shared" si="7"/>
        <v>2551.5565437999999</v>
      </c>
    </row>
    <row r="15" spans="1:26" ht="15" customHeight="1" x14ac:dyDescent="0.2">
      <c r="A15" s="152">
        <v>3</v>
      </c>
      <c r="B15" s="565" t="s">
        <v>643</v>
      </c>
      <c r="C15" s="556">
        <v>1741.1</v>
      </c>
      <c r="D15" s="556">
        <v>1157.8499999999999</v>
      </c>
      <c r="E15" s="572">
        <f t="shared" si="0"/>
        <v>2898.95</v>
      </c>
      <c r="F15" s="556">
        <v>30.46</v>
      </c>
      <c r="G15" s="556">
        <v>169.22</v>
      </c>
      <c r="H15" s="572">
        <f t="shared" si="1"/>
        <v>199.68</v>
      </c>
      <c r="I15" s="556">
        <v>1710.64</v>
      </c>
      <c r="J15" s="556">
        <v>1140.43</v>
      </c>
      <c r="K15" s="572">
        <f t="shared" si="2"/>
        <v>2851.07</v>
      </c>
      <c r="L15" s="562">
        <v>1741.1000000000001</v>
      </c>
      <c r="M15" s="562">
        <v>1157.8499999999999</v>
      </c>
      <c r="N15" s="485">
        <f t="shared" si="3"/>
        <v>2898.95</v>
      </c>
      <c r="O15" s="199">
        <f t="shared" si="8"/>
        <v>0</v>
      </c>
      <c r="P15" s="199">
        <f t="shared" si="9"/>
        <v>151.80000000000018</v>
      </c>
      <c r="Q15" s="209">
        <f t="shared" si="4"/>
        <v>151.80000000000018</v>
      </c>
      <c r="R15" s="238">
        <v>1685.2061590000001</v>
      </c>
      <c r="S15" s="238">
        <v>1120.683004</v>
      </c>
      <c r="T15" s="171">
        <f t="shared" si="5"/>
        <v>2805.8891629999998</v>
      </c>
      <c r="U15" s="238">
        <v>55.889652000000005</v>
      </c>
      <c r="V15" s="238">
        <v>37.167312000000003</v>
      </c>
      <c r="W15" s="171">
        <f t="shared" si="6"/>
        <v>93.056964000000008</v>
      </c>
      <c r="X15" s="238">
        <f t="shared" si="10"/>
        <v>1741.0958110000001</v>
      </c>
      <c r="Y15" s="238">
        <f t="shared" si="11"/>
        <v>1157.850316</v>
      </c>
      <c r="Z15" s="171">
        <f t="shared" si="7"/>
        <v>2898.9461270000002</v>
      </c>
    </row>
    <row r="16" spans="1:26" ht="15" customHeight="1" x14ac:dyDescent="0.2">
      <c r="A16" s="152">
        <v>4</v>
      </c>
      <c r="B16" s="565" t="s">
        <v>644</v>
      </c>
      <c r="C16" s="556">
        <v>1611.04</v>
      </c>
      <c r="D16" s="556">
        <v>1071.3599999999999</v>
      </c>
      <c r="E16" s="572">
        <f t="shared" si="0"/>
        <v>2682.3999999999996</v>
      </c>
      <c r="F16" s="556">
        <v>35.119999999999997</v>
      </c>
      <c r="G16" s="556">
        <v>176.25</v>
      </c>
      <c r="H16" s="572">
        <f t="shared" si="1"/>
        <v>211.37</v>
      </c>
      <c r="I16" s="556">
        <v>1575.92</v>
      </c>
      <c r="J16" s="556">
        <v>1050.6099999999999</v>
      </c>
      <c r="K16" s="572">
        <f t="shared" si="2"/>
        <v>2626.5299999999997</v>
      </c>
      <c r="L16" s="562">
        <v>1611.04</v>
      </c>
      <c r="M16" s="562">
        <v>1071.3599999999999</v>
      </c>
      <c r="N16" s="485">
        <f t="shared" si="3"/>
        <v>2682.3999999999996</v>
      </c>
      <c r="O16" s="199">
        <f t="shared" si="8"/>
        <v>0</v>
      </c>
      <c r="P16" s="199">
        <f t="shared" si="9"/>
        <v>155.5</v>
      </c>
      <c r="Q16" s="209">
        <f t="shared" si="4"/>
        <v>155.5</v>
      </c>
      <c r="R16" s="238">
        <v>1597.7160680000002</v>
      </c>
      <c r="S16" s="238">
        <v>1062.5010080000002</v>
      </c>
      <c r="T16" s="171">
        <f t="shared" si="5"/>
        <v>2660.2170760000004</v>
      </c>
      <c r="U16" s="238">
        <v>13.328016000000002</v>
      </c>
      <c r="V16" s="238">
        <v>8.8632960000000001</v>
      </c>
      <c r="W16" s="171">
        <f t="shared" si="6"/>
        <v>22.191312000000003</v>
      </c>
      <c r="X16" s="238">
        <f t="shared" si="10"/>
        <v>1611.0440840000001</v>
      </c>
      <c r="Y16" s="238">
        <f t="shared" si="11"/>
        <v>1071.3643040000002</v>
      </c>
      <c r="Z16" s="171">
        <f t="shared" si="7"/>
        <v>2682.4083880000003</v>
      </c>
    </row>
    <row r="17" spans="1:26" ht="15" customHeight="1" x14ac:dyDescent="0.2">
      <c r="A17" s="152">
        <v>5</v>
      </c>
      <c r="B17" s="565" t="s">
        <v>645</v>
      </c>
      <c r="C17" s="556">
        <v>1627.08</v>
      </c>
      <c r="D17" s="556">
        <v>1082.03</v>
      </c>
      <c r="E17" s="572">
        <f t="shared" si="0"/>
        <v>2709.1099999999997</v>
      </c>
      <c r="F17" s="556">
        <v>30.3</v>
      </c>
      <c r="G17" s="556">
        <v>165.22</v>
      </c>
      <c r="H17" s="572">
        <f t="shared" si="1"/>
        <v>195.52</v>
      </c>
      <c r="I17" s="556">
        <v>1596.78</v>
      </c>
      <c r="J17" s="556">
        <v>1064.52</v>
      </c>
      <c r="K17" s="572">
        <f t="shared" si="2"/>
        <v>2661.3</v>
      </c>
      <c r="L17" s="562">
        <v>1627.08</v>
      </c>
      <c r="M17" s="562">
        <v>1082.03</v>
      </c>
      <c r="N17" s="485">
        <f t="shared" si="3"/>
        <v>2709.1099999999997</v>
      </c>
      <c r="O17" s="199">
        <f t="shared" si="8"/>
        <v>0</v>
      </c>
      <c r="P17" s="199">
        <f t="shared" si="9"/>
        <v>147.71000000000004</v>
      </c>
      <c r="Q17" s="209">
        <f t="shared" si="4"/>
        <v>147.71000000000004</v>
      </c>
      <c r="R17" s="238">
        <v>1616.9121670000002</v>
      </c>
      <c r="S17" s="238">
        <v>1075.266652</v>
      </c>
      <c r="T17" s="171">
        <f t="shared" si="5"/>
        <v>2692.1788190000002</v>
      </c>
      <c r="U17" s="238">
        <v>10.1720424</v>
      </c>
      <c r="V17" s="238">
        <v>6.7645344000000005</v>
      </c>
      <c r="W17" s="171">
        <f t="shared" si="6"/>
        <v>16.936576800000001</v>
      </c>
      <c r="X17" s="238">
        <f t="shared" si="10"/>
        <v>1627.0842094000002</v>
      </c>
      <c r="Y17" s="238">
        <f t="shared" si="11"/>
        <v>1082.0311864</v>
      </c>
      <c r="Z17" s="171">
        <f t="shared" si="7"/>
        <v>2709.1153958000004</v>
      </c>
    </row>
    <row r="18" spans="1:26" ht="15" customHeight="1" x14ac:dyDescent="0.2">
      <c r="A18" s="152">
        <v>6</v>
      </c>
      <c r="B18" s="565" t="s">
        <v>646</v>
      </c>
      <c r="C18" s="556">
        <v>910.27</v>
      </c>
      <c r="D18" s="556">
        <v>605.34</v>
      </c>
      <c r="E18" s="572">
        <f t="shared" si="0"/>
        <v>1515.6100000000001</v>
      </c>
      <c r="F18" s="556">
        <v>15.51</v>
      </c>
      <c r="G18" s="556">
        <v>218</v>
      </c>
      <c r="H18" s="572">
        <f t="shared" si="1"/>
        <v>233.51</v>
      </c>
      <c r="I18" s="556">
        <v>894.76</v>
      </c>
      <c r="J18" s="556">
        <v>596.51</v>
      </c>
      <c r="K18" s="572">
        <f t="shared" si="2"/>
        <v>1491.27</v>
      </c>
      <c r="L18" s="562">
        <v>910.27</v>
      </c>
      <c r="M18" s="562">
        <v>605.34</v>
      </c>
      <c r="N18" s="485">
        <f t="shared" si="3"/>
        <v>1515.6100000000001</v>
      </c>
      <c r="O18" s="199">
        <f t="shared" si="8"/>
        <v>0</v>
      </c>
      <c r="P18" s="199">
        <f t="shared" si="9"/>
        <v>209.16999999999996</v>
      </c>
      <c r="Q18" s="209">
        <f t="shared" si="4"/>
        <v>209.16999999999996</v>
      </c>
      <c r="R18" s="238">
        <v>885.12461700000006</v>
      </c>
      <c r="S18" s="238">
        <v>588.61885200000006</v>
      </c>
      <c r="T18" s="171">
        <f t="shared" si="5"/>
        <v>1473.743469</v>
      </c>
      <c r="U18" s="238">
        <v>25.147200000000002</v>
      </c>
      <c r="V18" s="238">
        <v>16.723199999999999</v>
      </c>
      <c r="W18" s="171">
        <f t="shared" si="6"/>
        <v>41.870400000000004</v>
      </c>
      <c r="X18" s="238">
        <f t="shared" si="10"/>
        <v>910.27181700000006</v>
      </c>
      <c r="Y18" s="238">
        <f t="shared" si="11"/>
        <v>605.34205200000008</v>
      </c>
      <c r="Z18" s="171">
        <f t="shared" si="7"/>
        <v>1515.6138690000002</v>
      </c>
    </row>
    <row r="19" spans="1:26" ht="15" customHeight="1" x14ac:dyDescent="0.2">
      <c r="A19" s="152">
        <v>7</v>
      </c>
      <c r="B19" s="565" t="s">
        <v>647</v>
      </c>
      <c r="C19" s="556">
        <v>1641.76</v>
      </c>
      <c r="D19" s="556">
        <v>1091.79</v>
      </c>
      <c r="E19" s="572">
        <f t="shared" si="0"/>
        <v>2733.55</v>
      </c>
      <c r="F19" s="556">
        <v>29.19</v>
      </c>
      <c r="G19" s="556">
        <v>25.76</v>
      </c>
      <c r="H19" s="572">
        <f t="shared" si="1"/>
        <v>54.95</v>
      </c>
      <c r="I19" s="556">
        <v>1612.57</v>
      </c>
      <c r="J19" s="556">
        <v>1075.05</v>
      </c>
      <c r="K19" s="572">
        <f t="shared" si="2"/>
        <v>2687.62</v>
      </c>
      <c r="L19" s="562">
        <v>1641.76</v>
      </c>
      <c r="M19" s="562">
        <v>1091.79</v>
      </c>
      <c r="N19" s="485">
        <f t="shared" si="3"/>
        <v>2733.55</v>
      </c>
      <c r="O19" s="199">
        <f t="shared" si="8"/>
        <v>0</v>
      </c>
      <c r="P19" s="199">
        <f t="shared" si="9"/>
        <v>9.0199999999999818</v>
      </c>
      <c r="Q19" s="209">
        <f t="shared" si="4"/>
        <v>9.0199999999999818</v>
      </c>
      <c r="R19" s="238">
        <v>1617.71857</v>
      </c>
      <c r="S19" s="238">
        <v>1075.8029200000001</v>
      </c>
      <c r="T19" s="171">
        <f t="shared" si="5"/>
        <v>2693.5214900000001</v>
      </c>
      <c r="U19" s="238">
        <v>24.040723200000002</v>
      </c>
      <c r="V19" s="238">
        <v>15.987379200000001</v>
      </c>
      <c r="W19" s="171">
        <f t="shared" si="6"/>
        <v>40.028102400000002</v>
      </c>
      <c r="X19" s="238">
        <f t="shared" si="10"/>
        <v>1641.7592932</v>
      </c>
      <c r="Y19" s="238">
        <f t="shared" si="11"/>
        <v>1091.7902992000002</v>
      </c>
      <c r="Z19" s="171">
        <f t="shared" si="7"/>
        <v>2733.5495924000002</v>
      </c>
    </row>
    <row r="20" spans="1:26" ht="15" customHeight="1" x14ac:dyDescent="0.2">
      <c r="A20" s="152">
        <v>8</v>
      </c>
      <c r="B20" s="565" t="s">
        <v>648</v>
      </c>
      <c r="C20" s="556">
        <v>153.34</v>
      </c>
      <c r="D20" s="556">
        <v>101.97</v>
      </c>
      <c r="E20" s="572">
        <f t="shared" si="0"/>
        <v>255.31</v>
      </c>
      <c r="F20" s="556">
        <v>3.12</v>
      </c>
      <c r="G20" s="556">
        <v>0</v>
      </c>
      <c r="H20" s="572">
        <f t="shared" si="1"/>
        <v>3.12</v>
      </c>
      <c r="I20" s="556">
        <v>150.22</v>
      </c>
      <c r="J20" s="556">
        <v>100.15</v>
      </c>
      <c r="K20" s="572">
        <f t="shared" si="2"/>
        <v>250.37</v>
      </c>
      <c r="L20" s="562">
        <v>153.34</v>
      </c>
      <c r="M20" s="562">
        <v>101.97</v>
      </c>
      <c r="N20" s="485">
        <f t="shared" si="3"/>
        <v>255.31</v>
      </c>
      <c r="O20" s="199">
        <f t="shared" si="8"/>
        <v>0</v>
      </c>
      <c r="P20" s="199">
        <f t="shared" si="9"/>
        <v>-1.8199999999999932</v>
      </c>
      <c r="Q20" s="209">
        <f t="shared" si="4"/>
        <v>-1.8199999999999932</v>
      </c>
      <c r="R20" s="238">
        <v>152.771658</v>
      </c>
      <c r="S20" s="238">
        <v>101.59504800000001</v>
      </c>
      <c r="T20" s="171">
        <f t="shared" si="5"/>
        <v>254.36670600000002</v>
      </c>
      <c r="U20" s="238">
        <v>0.56581200000000009</v>
      </c>
      <c r="V20" s="238">
        <v>0.37627200000000005</v>
      </c>
      <c r="W20" s="171">
        <f t="shared" si="6"/>
        <v>0.94208400000000014</v>
      </c>
      <c r="X20" s="238">
        <f t="shared" si="10"/>
        <v>153.33747</v>
      </c>
      <c r="Y20" s="238">
        <f t="shared" si="11"/>
        <v>101.97132000000001</v>
      </c>
      <c r="Z20" s="171">
        <f t="shared" si="7"/>
        <v>255.30878999999999</v>
      </c>
    </row>
    <row r="21" spans="1:26" ht="15" customHeight="1" x14ac:dyDescent="0.2">
      <c r="A21" s="152">
        <v>9</v>
      </c>
      <c r="B21" s="565" t="s">
        <v>649</v>
      </c>
      <c r="C21" s="556">
        <v>1669.16</v>
      </c>
      <c r="D21" s="556">
        <v>1110.01</v>
      </c>
      <c r="E21" s="572">
        <f t="shared" si="0"/>
        <v>2779.17</v>
      </c>
      <c r="F21" s="556">
        <v>36.21</v>
      </c>
      <c r="G21" s="556">
        <v>6.64</v>
      </c>
      <c r="H21" s="572">
        <f t="shared" si="1"/>
        <v>42.85</v>
      </c>
      <c r="I21" s="556">
        <v>1632.95</v>
      </c>
      <c r="J21" s="556">
        <v>1088.6300000000001</v>
      </c>
      <c r="K21" s="572">
        <f t="shared" si="2"/>
        <v>2721.58</v>
      </c>
      <c r="L21" s="562">
        <v>1669.16</v>
      </c>
      <c r="M21" s="562">
        <v>1110.01</v>
      </c>
      <c r="N21" s="485">
        <f t="shared" si="3"/>
        <v>2779.17</v>
      </c>
      <c r="O21" s="199">
        <f t="shared" si="8"/>
        <v>0</v>
      </c>
      <c r="P21" s="199">
        <f t="shared" si="9"/>
        <v>-14.739999999999782</v>
      </c>
      <c r="Q21" s="209">
        <f t="shared" si="4"/>
        <v>-14.739999999999782</v>
      </c>
      <c r="R21" s="238">
        <v>1669.1615200000001</v>
      </c>
      <c r="S21" s="238">
        <v>1110.0131200000001</v>
      </c>
      <c r="T21" s="171">
        <f t="shared" si="5"/>
        <v>2779.1746400000002</v>
      </c>
      <c r="U21" s="238">
        <v>0</v>
      </c>
      <c r="V21" s="238">
        <v>0</v>
      </c>
      <c r="W21" s="171">
        <f t="shared" si="6"/>
        <v>0</v>
      </c>
      <c r="X21" s="238">
        <f t="shared" si="10"/>
        <v>1669.1615200000001</v>
      </c>
      <c r="Y21" s="238">
        <f t="shared" si="11"/>
        <v>1110.0131200000001</v>
      </c>
      <c r="Z21" s="171">
        <f t="shared" si="7"/>
        <v>2779.1746400000002</v>
      </c>
    </row>
    <row r="22" spans="1:26" ht="15" customHeight="1" x14ac:dyDescent="0.2">
      <c r="A22" s="152">
        <v>10</v>
      </c>
      <c r="B22" s="565" t="s">
        <v>650</v>
      </c>
      <c r="C22" s="556">
        <v>1505.86</v>
      </c>
      <c r="D22" s="556">
        <v>1001.42</v>
      </c>
      <c r="E22" s="572">
        <f t="shared" si="0"/>
        <v>2507.2799999999997</v>
      </c>
      <c r="F22" s="556">
        <v>32.36</v>
      </c>
      <c r="G22" s="556">
        <v>84.95</v>
      </c>
      <c r="H22" s="572">
        <f t="shared" si="1"/>
        <v>117.31</v>
      </c>
      <c r="I22" s="556">
        <v>1473.5</v>
      </c>
      <c r="J22" s="556">
        <v>982.33</v>
      </c>
      <c r="K22" s="572">
        <f t="shared" si="2"/>
        <v>2455.83</v>
      </c>
      <c r="L22" s="562">
        <v>1505.86</v>
      </c>
      <c r="M22" s="562">
        <v>1001.42</v>
      </c>
      <c r="N22" s="485">
        <f t="shared" si="3"/>
        <v>2507.2799999999997</v>
      </c>
      <c r="O22" s="199">
        <f t="shared" si="8"/>
        <v>0</v>
      </c>
      <c r="P22" s="199">
        <f t="shared" si="9"/>
        <v>65.860000000000014</v>
      </c>
      <c r="Q22" s="209">
        <f t="shared" si="4"/>
        <v>65.860000000000014</v>
      </c>
      <c r="R22" s="238">
        <v>1487.1276290000001</v>
      </c>
      <c r="S22" s="238">
        <v>988.95832400000006</v>
      </c>
      <c r="T22" s="171">
        <f t="shared" si="5"/>
        <v>2476.0859530000002</v>
      </c>
      <c r="U22" s="238">
        <v>18.734664000000002</v>
      </c>
      <c r="V22" s="238">
        <v>12.458784000000001</v>
      </c>
      <c r="W22" s="171">
        <f t="shared" si="6"/>
        <v>31.193448000000004</v>
      </c>
      <c r="X22" s="238">
        <f t="shared" si="10"/>
        <v>1505.8622930000001</v>
      </c>
      <c r="Y22" s="238">
        <f t="shared" si="11"/>
        <v>1001.4171080000001</v>
      </c>
      <c r="Z22" s="171">
        <f t="shared" si="7"/>
        <v>2507.2794010000002</v>
      </c>
    </row>
    <row r="23" spans="1:26" ht="15" customHeight="1" x14ac:dyDescent="0.2">
      <c r="A23" s="152">
        <v>11</v>
      </c>
      <c r="B23" s="565" t="s">
        <v>651</v>
      </c>
      <c r="C23" s="556">
        <v>1003.59</v>
      </c>
      <c r="D23" s="556">
        <v>667.4</v>
      </c>
      <c r="E23" s="572">
        <f t="shared" si="0"/>
        <v>1670.99</v>
      </c>
      <c r="F23" s="556">
        <v>17.079999999999998</v>
      </c>
      <c r="G23" s="556">
        <v>39.51</v>
      </c>
      <c r="H23" s="572">
        <f t="shared" si="1"/>
        <v>56.589999999999996</v>
      </c>
      <c r="I23" s="556">
        <v>986.51</v>
      </c>
      <c r="J23" s="556">
        <v>657.67</v>
      </c>
      <c r="K23" s="572">
        <f t="shared" si="2"/>
        <v>1644.1799999999998</v>
      </c>
      <c r="L23" s="562">
        <v>1003.59</v>
      </c>
      <c r="M23" s="562">
        <v>667.4</v>
      </c>
      <c r="N23" s="485">
        <f t="shared" si="3"/>
        <v>1670.99</v>
      </c>
      <c r="O23" s="199">
        <f t="shared" si="8"/>
        <v>0</v>
      </c>
      <c r="P23" s="199">
        <f t="shared" si="9"/>
        <v>29.779999999999973</v>
      </c>
      <c r="Q23" s="209">
        <f t="shared" si="4"/>
        <v>29.779999999999973</v>
      </c>
      <c r="R23" s="238">
        <v>1000.1436380000001</v>
      </c>
      <c r="S23" s="238">
        <v>665.10792800000002</v>
      </c>
      <c r="T23" s="171">
        <f t="shared" si="5"/>
        <v>1665.2515660000001</v>
      </c>
      <c r="U23" s="238">
        <v>3.4451664000000002</v>
      </c>
      <c r="V23" s="238">
        <v>2.2910784000000004</v>
      </c>
      <c r="W23" s="171">
        <f t="shared" si="6"/>
        <v>5.7362448000000006</v>
      </c>
      <c r="X23" s="238">
        <f t="shared" si="10"/>
        <v>1003.5888044000001</v>
      </c>
      <c r="Y23" s="238">
        <f t="shared" si="11"/>
        <v>667.39900639999996</v>
      </c>
      <c r="Z23" s="171">
        <f t="shared" si="7"/>
        <v>1670.9878108</v>
      </c>
    </row>
    <row r="24" spans="1:26" ht="15" customHeight="1" x14ac:dyDescent="0.2">
      <c r="A24" s="152">
        <v>12</v>
      </c>
      <c r="B24" s="565" t="s">
        <v>652</v>
      </c>
      <c r="C24" s="556">
        <v>1140.79</v>
      </c>
      <c r="D24" s="556">
        <v>758.64</v>
      </c>
      <c r="E24" s="572">
        <f t="shared" si="0"/>
        <v>1899.4299999999998</v>
      </c>
      <c r="F24" s="556">
        <v>21.05</v>
      </c>
      <c r="G24" s="556">
        <v>83.16</v>
      </c>
      <c r="H24" s="572">
        <f t="shared" si="1"/>
        <v>104.21</v>
      </c>
      <c r="I24" s="556">
        <v>1119.74</v>
      </c>
      <c r="J24" s="556">
        <v>746.49</v>
      </c>
      <c r="K24" s="572">
        <f t="shared" si="2"/>
        <v>1866.23</v>
      </c>
      <c r="L24" s="562">
        <v>1140.79</v>
      </c>
      <c r="M24" s="562">
        <v>758.64</v>
      </c>
      <c r="N24" s="485">
        <f t="shared" si="3"/>
        <v>1899.4299999999998</v>
      </c>
      <c r="O24" s="199">
        <f t="shared" si="8"/>
        <v>0</v>
      </c>
      <c r="P24" s="199">
        <f t="shared" si="9"/>
        <v>71.009999999999991</v>
      </c>
      <c r="Q24" s="209">
        <f t="shared" si="4"/>
        <v>71.009999999999991</v>
      </c>
      <c r="R24" s="238">
        <v>1120.5479480000001</v>
      </c>
      <c r="S24" s="238">
        <v>745.17828799999995</v>
      </c>
      <c r="T24" s="171">
        <f t="shared" si="5"/>
        <v>1865.726236</v>
      </c>
      <c r="U24" s="238">
        <v>20.243496</v>
      </c>
      <c r="V24" s="238">
        <v>13.462176000000001</v>
      </c>
      <c r="W24" s="171">
        <f t="shared" si="6"/>
        <v>33.705672</v>
      </c>
      <c r="X24" s="238">
        <f t="shared" si="10"/>
        <v>1140.7914440000002</v>
      </c>
      <c r="Y24" s="238">
        <f t="shared" si="11"/>
        <v>758.64046399999995</v>
      </c>
      <c r="Z24" s="171">
        <f t="shared" si="7"/>
        <v>1899.431908</v>
      </c>
    </row>
    <row r="25" spans="1:26" ht="15" customHeight="1" x14ac:dyDescent="0.2">
      <c r="A25" s="152">
        <v>13</v>
      </c>
      <c r="B25" s="565" t="s">
        <v>653</v>
      </c>
      <c r="C25" s="556">
        <v>2179.0100000000002</v>
      </c>
      <c r="D25" s="556">
        <v>1449.07</v>
      </c>
      <c r="E25" s="572">
        <f t="shared" si="0"/>
        <v>3628.08</v>
      </c>
      <c r="F25" s="556">
        <v>40.19</v>
      </c>
      <c r="G25" s="556">
        <v>182.14</v>
      </c>
      <c r="H25" s="572">
        <f t="shared" si="1"/>
        <v>222.32999999999998</v>
      </c>
      <c r="I25" s="556">
        <v>2138.8200000000002</v>
      </c>
      <c r="J25" s="556">
        <v>1425.88</v>
      </c>
      <c r="K25" s="572">
        <f t="shared" si="2"/>
        <v>3564.7000000000003</v>
      </c>
      <c r="L25" s="562">
        <v>2179.0100000000002</v>
      </c>
      <c r="M25" s="562">
        <v>1449.07</v>
      </c>
      <c r="N25" s="485">
        <f t="shared" si="3"/>
        <v>3628.08</v>
      </c>
      <c r="O25" s="199">
        <f t="shared" si="8"/>
        <v>0</v>
      </c>
      <c r="P25" s="199">
        <f t="shared" si="9"/>
        <v>158.95000000000005</v>
      </c>
      <c r="Q25" s="209">
        <f t="shared" si="4"/>
        <v>158.95000000000005</v>
      </c>
      <c r="R25" s="238">
        <v>2157.0075280000001</v>
      </c>
      <c r="S25" s="238">
        <v>1434.436768</v>
      </c>
      <c r="T25" s="171">
        <f t="shared" si="5"/>
        <v>3591.4442960000001</v>
      </c>
      <c r="U25" s="238">
        <v>22.003799999999998</v>
      </c>
      <c r="V25" s="238">
        <v>14.6328</v>
      </c>
      <c r="W25" s="171">
        <f t="shared" si="6"/>
        <v>36.636600000000001</v>
      </c>
      <c r="X25" s="238">
        <f t="shared" si="10"/>
        <v>2179.011328</v>
      </c>
      <c r="Y25" s="238">
        <f t="shared" si="11"/>
        <v>1449.0695680000001</v>
      </c>
      <c r="Z25" s="171">
        <f t="shared" si="7"/>
        <v>3628.0808960000004</v>
      </c>
    </row>
    <row r="26" spans="1:26" ht="15" customHeight="1" x14ac:dyDescent="0.2">
      <c r="A26" s="152">
        <v>14</v>
      </c>
      <c r="B26" s="565" t="s">
        <v>654</v>
      </c>
      <c r="C26" s="556">
        <v>4723.2299999999996</v>
      </c>
      <c r="D26" s="556">
        <v>3141.01</v>
      </c>
      <c r="E26" s="572">
        <f t="shared" si="0"/>
        <v>7864.24</v>
      </c>
      <c r="F26" s="556">
        <v>75.45</v>
      </c>
      <c r="G26" s="556">
        <v>0</v>
      </c>
      <c r="H26" s="572">
        <f t="shared" si="1"/>
        <v>75.45</v>
      </c>
      <c r="I26" s="556">
        <v>4647.78</v>
      </c>
      <c r="J26" s="556">
        <v>3098.52</v>
      </c>
      <c r="K26" s="572">
        <f t="shared" si="2"/>
        <v>7746.2999999999993</v>
      </c>
      <c r="L26" s="562">
        <v>4723.2299999999996</v>
      </c>
      <c r="M26" s="562">
        <v>3141.01</v>
      </c>
      <c r="N26" s="485">
        <f t="shared" si="3"/>
        <v>7864.24</v>
      </c>
      <c r="O26" s="199">
        <f t="shared" si="8"/>
        <v>0</v>
      </c>
      <c r="P26" s="199">
        <f t="shared" si="9"/>
        <v>-42.490000000000236</v>
      </c>
      <c r="Q26" s="209">
        <f t="shared" si="4"/>
        <v>-42.490000000000236</v>
      </c>
      <c r="R26" s="238">
        <v>4723.2321370000009</v>
      </c>
      <c r="S26" s="238">
        <v>3141.0079720000003</v>
      </c>
      <c r="T26" s="171">
        <f t="shared" si="5"/>
        <v>7864.2401090000012</v>
      </c>
      <c r="U26" s="238">
        <v>0</v>
      </c>
      <c r="V26" s="238">
        <v>0</v>
      </c>
      <c r="W26" s="171">
        <f t="shared" si="6"/>
        <v>0</v>
      </c>
      <c r="X26" s="238">
        <f t="shared" si="10"/>
        <v>4723.2321370000009</v>
      </c>
      <c r="Y26" s="238">
        <f t="shared" si="11"/>
        <v>3141.0079720000003</v>
      </c>
      <c r="Z26" s="171">
        <f t="shared" si="7"/>
        <v>7864.2401090000012</v>
      </c>
    </row>
    <row r="27" spans="1:26" s="153" customFormat="1" ht="15" customHeight="1" x14ac:dyDescent="0.2">
      <c r="A27" s="152">
        <v>15</v>
      </c>
      <c r="B27" s="565" t="s">
        <v>655</v>
      </c>
      <c r="C27" s="556">
        <v>2049.59</v>
      </c>
      <c r="D27" s="556">
        <v>1363</v>
      </c>
      <c r="E27" s="572">
        <f t="shared" si="0"/>
        <v>3412.59</v>
      </c>
      <c r="F27" s="556">
        <v>45.05</v>
      </c>
      <c r="G27" s="556">
        <v>9.8000000000000007</v>
      </c>
      <c r="H27" s="572">
        <f t="shared" si="1"/>
        <v>54.849999999999994</v>
      </c>
      <c r="I27" s="556">
        <v>2004.54</v>
      </c>
      <c r="J27" s="556">
        <v>1336.36</v>
      </c>
      <c r="K27" s="572">
        <f t="shared" si="2"/>
        <v>3340.8999999999996</v>
      </c>
      <c r="L27" s="562">
        <v>2049.59</v>
      </c>
      <c r="M27" s="562">
        <v>1363</v>
      </c>
      <c r="N27" s="485">
        <f t="shared" si="3"/>
        <v>3412.59</v>
      </c>
      <c r="O27" s="199">
        <f t="shared" si="8"/>
        <v>0</v>
      </c>
      <c r="P27" s="199">
        <f t="shared" si="9"/>
        <v>-16.840000000000146</v>
      </c>
      <c r="Q27" s="209">
        <f t="shared" si="4"/>
        <v>-16.840000000000146</v>
      </c>
      <c r="R27" s="238">
        <v>2035.1294470000003</v>
      </c>
      <c r="S27" s="238">
        <v>1353.3863320000003</v>
      </c>
      <c r="T27" s="171">
        <f t="shared" si="5"/>
        <v>3388.5157790000003</v>
      </c>
      <c r="U27" s="238">
        <v>14.45964</v>
      </c>
      <c r="V27" s="238">
        <v>9.6158400000000004</v>
      </c>
      <c r="W27" s="171">
        <f t="shared" si="6"/>
        <v>24.075479999999999</v>
      </c>
      <c r="X27" s="238">
        <f t="shared" si="10"/>
        <v>2049.5890870000003</v>
      </c>
      <c r="Y27" s="238">
        <f t="shared" si="11"/>
        <v>1363.0021720000002</v>
      </c>
      <c r="Z27" s="171">
        <f t="shared" si="7"/>
        <v>3412.5912590000007</v>
      </c>
    </row>
    <row r="28" spans="1:26" s="153" customFormat="1" ht="15" customHeight="1" x14ac:dyDescent="0.2">
      <c r="A28" s="152">
        <v>16</v>
      </c>
      <c r="B28" s="565" t="s">
        <v>656</v>
      </c>
      <c r="C28" s="556">
        <v>2127.17</v>
      </c>
      <c r="D28" s="556">
        <v>1414.59</v>
      </c>
      <c r="E28" s="572">
        <f t="shared" si="0"/>
        <v>3541.76</v>
      </c>
      <c r="F28" s="556">
        <v>37.380000000000003</v>
      </c>
      <c r="G28" s="556">
        <v>329.76</v>
      </c>
      <c r="H28" s="572">
        <f t="shared" si="1"/>
        <v>367.14</v>
      </c>
      <c r="I28" s="556">
        <v>2089.79</v>
      </c>
      <c r="J28" s="556">
        <v>1393.19</v>
      </c>
      <c r="K28" s="572">
        <f t="shared" si="2"/>
        <v>3482.98</v>
      </c>
      <c r="L28" s="562">
        <v>2127.17</v>
      </c>
      <c r="M28" s="562">
        <v>1414.59</v>
      </c>
      <c r="N28" s="485">
        <f t="shared" si="3"/>
        <v>3541.76</v>
      </c>
      <c r="O28" s="199">
        <f t="shared" si="8"/>
        <v>0</v>
      </c>
      <c r="P28" s="199">
        <f t="shared" si="9"/>
        <v>308.36000000000013</v>
      </c>
      <c r="Q28" s="209">
        <f t="shared" si="4"/>
        <v>308.36000000000013</v>
      </c>
      <c r="R28" s="238">
        <v>2109.9951599999999</v>
      </c>
      <c r="S28" s="238">
        <v>1403.1729600000001</v>
      </c>
      <c r="T28" s="171">
        <f t="shared" si="5"/>
        <v>3513.1681200000003</v>
      </c>
      <c r="U28" s="238">
        <v>17.175537599999998</v>
      </c>
      <c r="V28" s="238">
        <v>11.421945600000001</v>
      </c>
      <c r="W28" s="171">
        <f t="shared" si="6"/>
        <v>28.597483199999999</v>
      </c>
      <c r="X28" s="238">
        <f t="shared" si="10"/>
        <v>2127.1706976</v>
      </c>
      <c r="Y28" s="238">
        <f t="shared" si="11"/>
        <v>1414.5949056000002</v>
      </c>
      <c r="Z28" s="171">
        <f t="shared" si="7"/>
        <v>3541.7656032000004</v>
      </c>
    </row>
    <row r="29" spans="1:26" s="153" customFormat="1" ht="15" customHeight="1" x14ac:dyDescent="0.2">
      <c r="A29" s="152">
        <v>17</v>
      </c>
      <c r="B29" s="565" t="s">
        <v>657</v>
      </c>
      <c r="C29" s="556">
        <v>2157.42</v>
      </c>
      <c r="D29" s="556">
        <v>1434.71</v>
      </c>
      <c r="E29" s="572">
        <f t="shared" si="0"/>
        <v>3592.13</v>
      </c>
      <c r="F29" s="556">
        <v>38.49</v>
      </c>
      <c r="G29" s="556">
        <v>213.18</v>
      </c>
      <c r="H29" s="572">
        <f t="shared" si="1"/>
        <v>251.67000000000002</v>
      </c>
      <c r="I29" s="556">
        <v>2118.9299999999998</v>
      </c>
      <c r="J29" s="556">
        <v>1412.62</v>
      </c>
      <c r="K29" s="572">
        <f t="shared" si="2"/>
        <v>3531.5499999999997</v>
      </c>
      <c r="L29" s="562">
        <v>2157.4199999999996</v>
      </c>
      <c r="M29" s="562">
        <v>1434.71</v>
      </c>
      <c r="N29" s="485">
        <f t="shared" si="3"/>
        <v>3592.1299999999997</v>
      </c>
      <c r="O29" s="199">
        <f t="shared" si="8"/>
        <v>0</v>
      </c>
      <c r="P29" s="199">
        <f t="shared" si="9"/>
        <v>191.08999999999992</v>
      </c>
      <c r="Q29" s="209">
        <f t="shared" si="4"/>
        <v>191.08999999999992</v>
      </c>
      <c r="R29" s="238">
        <v>2121.562872</v>
      </c>
      <c r="S29" s="238">
        <v>1410.8656320000002</v>
      </c>
      <c r="T29" s="171">
        <f t="shared" si="5"/>
        <v>3532.4285040000004</v>
      </c>
      <c r="U29" s="238">
        <v>35.859907200000002</v>
      </c>
      <c r="V29" s="238">
        <v>23.847283200000003</v>
      </c>
      <c r="W29" s="171">
        <f t="shared" si="6"/>
        <v>59.707190400000002</v>
      </c>
      <c r="X29" s="238">
        <f t="shared" si="10"/>
        <v>2157.4227792000002</v>
      </c>
      <c r="Y29" s="238">
        <f t="shared" si="11"/>
        <v>1434.7129152000002</v>
      </c>
      <c r="Z29" s="171">
        <f t="shared" si="7"/>
        <v>3592.1356944000004</v>
      </c>
    </row>
    <row r="30" spans="1:26" s="153" customFormat="1" ht="15" customHeight="1" x14ac:dyDescent="0.2">
      <c r="A30" s="152">
        <v>18</v>
      </c>
      <c r="B30" s="565" t="s">
        <v>658</v>
      </c>
      <c r="C30" s="556">
        <v>2731.98</v>
      </c>
      <c r="D30" s="556">
        <v>1816.8</v>
      </c>
      <c r="E30" s="572">
        <f t="shared" si="0"/>
        <v>4548.78</v>
      </c>
      <c r="F30" s="556">
        <v>62.69</v>
      </c>
      <c r="G30" s="556">
        <v>615.30999999999995</v>
      </c>
      <c r="H30" s="572">
        <f t="shared" si="1"/>
        <v>678</v>
      </c>
      <c r="I30" s="556">
        <v>2669.29</v>
      </c>
      <c r="J30" s="556">
        <v>1779.53</v>
      </c>
      <c r="K30" s="572">
        <f t="shared" si="2"/>
        <v>4448.82</v>
      </c>
      <c r="L30" s="562">
        <v>2731.98</v>
      </c>
      <c r="M30" s="562">
        <v>1816.8</v>
      </c>
      <c r="N30" s="485">
        <f t="shared" si="3"/>
        <v>4548.78</v>
      </c>
      <c r="O30" s="199">
        <f t="shared" si="8"/>
        <v>0</v>
      </c>
      <c r="P30" s="199">
        <f t="shared" si="9"/>
        <v>578.04000000000019</v>
      </c>
      <c r="Q30" s="209">
        <f t="shared" si="4"/>
        <v>578.04000000000019</v>
      </c>
      <c r="R30" s="238">
        <v>2706.8353390000002</v>
      </c>
      <c r="S30" s="238">
        <v>1800.079084</v>
      </c>
      <c r="T30" s="171">
        <f t="shared" si="5"/>
        <v>4506.9144230000002</v>
      </c>
      <c r="U30" s="238">
        <v>25.147200000000002</v>
      </c>
      <c r="V30" s="238">
        <v>16.723199999999999</v>
      </c>
      <c r="W30" s="171">
        <f t="shared" si="6"/>
        <v>41.870400000000004</v>
      </c>
      <c r="X30" s="238">
        <f t="shared" si="10"/>
        <v>2731.9825390000001</v>
      </c>
      <c r="Y30" s="238">
        <f t="shared" si="11"/>
        <v>1816.8022839999999</v>
      </c>
      <c r="Z30" s="171">
        <f t="shared" si="7"/>
        <v>4548.784823</v>
      </c>
    </row>
    <row r="31" spans="1:26" s="153" customFormat="1" ht="15" customHeight="1" x14ac:dyDescent="0.2">
      <c r="A31" s="152">
        <v>19</v>
      </c>
      <c r="B31" s="565" t="s">
        <v>659</v>
      </c>
      <c r="C31" s="556">
        <v>3718.28</v>
      </c>
      <c r="D31" s="556">
        <v>2472.6999999999998</v>
      </c>
      <c r="E31" s="572">
        <f t="shared" si="0"/>
        <v>6190.98</v>
      </c>
      <c r="F31" s="556">
        <v>66.209999999999994</v>
      </c>
      <c r="G31" s="556">
        <v>170.63</v>
      </c>
      <c r="H31" s="572">
        <f t="shared" si="1"/>
        <v>236.83999999999997</v>
      </c>
      <c r="I31" s="556">
        <v>3652.07</v>
      </c>
      <c r="J31" s="556">
        <v>2434.71</v>
      </c>
      <c r="K31" s="572">
        <f t="shared" si="2"/>
        <v>6086.7800000000007</v>
      </c>
      <c r="L31" s="562">
        <v>3718.28</v>
      </c>
      <c r="M31" s="562">
        <v>2472.6999999999998</v>
      </c>
      <c r="N31" s="485">
        <f t="shared" si="3"/>
        <v>6190.98</v>
      </c>
      <c r="O31" s="199">
        <f t="shared" si="8"/>
        <v>0</v>
      </c>
      <c r="P31" s="199">
        <f t="shared" si="9"/>
        <v>132.64000000000033</v>
      </c>
      <c r="Q31" s="209">
        <f t="shared" si="4"/>
        <v>132.64000000000033</v>
      </c>
      <c r="R31" s="238">
        <v>3703.818248</v>
      </c>
      <c r="S31" s="238">
        <v>2463.0850880000003</v>
      </c>
      <c r="T31" s="171">
        <f t="shared" si="5"/>
        <v>6166.9033360000003</v>
      </c>
      <c r="U31" s="238">
        <v>14.45964</v>
      </c>
      <c r="V31" s="238">
        <v>9.6158400000000004</v>
      </c>
      <c r="W31" s="171">
        <f t="shared" si="6"/>
        <v>24.075479999999999</v>
      </c>
      <c r="X31" s="238">
        <f t="shared" si="10"/>
        <v>3718.2778880000001</v>
      </c>
      <c r="Y31" s="238">
        <f t="shared" si="11"/>
        <v>2472.7009280000002</v>
      </c>
      <c r="Z31" s="171">
        <f t="shared" si="7"/>
        <v>6190.9788160000007</v>
      </c>
    </row>
    <row r="32" spans="1:26" s="153" customFormat="1" ht="15" customHeight="1" x14ac:dyDescent="0.2">
      <c r="A32" s="152">
        <v>20</v>
      </c>
      <c r="B32" s="565" t="s">
        <v>660</v>
      </c>
      <c r="C32" s="556">
        <v>1439.38</v>
      </c>
      <c r="D32" s="556">
        <v>957.2</v>
      </c>
      <c r="E32" s="572">
        <f t="shared" si="0"/>
        <v>2396.58</v>
      </c>
      <c r="F32" s="556">
        <v>29.46</v>
      </c>
      <c r="G32" s="556">
        <v>160.32</v>
      </c>
      <c r="H32" s="572">
        <f t="shared" si="1"/>
        <v>189.78</v>
      </c>
      <c r="I32" s="556">
        <v>1409.92</v>
      </c>
      <c r="J32" s="556">
        <v>939.95</v>
      </c>
      <c r="K32" s="572">
        <f t="shared" si="2"/>
        <v>2349.87</v>
      </c>
      <c r="L32" s="562">
        <v>1439.38</v>
      </c>
      <c r="M32" s="562">
        <v>957.2</v>
      </c>
      <c r="N32" s="485">
        <f t="shared" si="3"/>
        <v>2396.58</v>
      </c>
      <c r="O32" s="199">
        <f t="shared" si="8"/>
        <v>0</v>
      </c>
      <c r="P32" s="199">
        <f t="shared" si="9"/>
        <v>143.06999999999994</v>
      </c>
      <c r="Q32" s="209">
        <f t="shared" si="4"/>
        <v>143.06999999999994</v>
      </c>
      <c r="R32" s="238">
        <v>1390.2387720000002</v>
      </c>
      <c r="S32" s="238">
        <v>924.52603199999999</v>
      </c>
      <c r="T32" s="171">
        <f t="shared" si="5"/>
        <v>2314.7648040000004</v>
      </c>
      <c r="U32" s="238">
        <v>49.137628800000002</v>
      </c>
      <c r="V32" s="238">
        <v>32.677132800000003</v>
      </c>
      <c r="W32" s="171">
        <f t="shared" si="6"/>
        <v>81.814761599999997</v>
      </c>
      <c r="X32" s="238">
        <f t="shared" si="10"/>
        <v>1439.3764008000001</v>
      </c>
      <c r="Y32" s="238">
        <f t="shared" si="11"/>
        <v>957.20316479999997</v>
      </c>
      <c r="Z32" s="171">
        <f t="shared" si="7"/>
        <v>2396.5795656</v>
      </c>
    </row>
    <row r="33" spans="1:26" s="153" customFormat="1" ht="15" customHeight="1" x14ac:dyDescent="0.2">
      <c r="A33" s="152">
        <v>21</v>
      </c>
      <c r="B33" s="565" t="s">
        <v>661</v>
      </c>
      <c r="C33" s="556">
        <v>415.92</v>
      </c>
      <c r="D33" s="556">
        <v>276.58999999999997</v>
      </c>
      <c r="E33" s="572">
        <f t="shared" si="0"/>
        <v>692.51</v>
      </c>
      <c r="F33" s="556">
        <v>7.68</v>
      </c>
      <c r="G33" s="556">
        <v>0</v>
      </c>
      <c r="H33" s="572">
        <f t="shared" si="1"/>
        <v>7.68</v>
      </c>
      <c r="I33" s="556">
        <v>408.24</v>
      </c>
      <c r="J33" s="556">
        <v>272.16000000000003</v>
      </c>
      <c r="K33" s="572">
        <f t="shared" si="2"/>
        <v>680.40000000000009</v>
      </c>
      <c r="L33" s="562">
        <v>415.92</v>
      </c>
      <c r="M33" s="562">
        <v>276.58999999999997</v>
      </c>
      <c r="N33" s="485">
        <f t="shared" si="3"/>
        <v>692.51</v>
      </c>
      <c r="O33" s="199">
        <f t="shared" si="8"/>
        <v>0</v>
      </c>
      <c r="P33" s="199">
        <f t="shared" si="9"/>
        <v>-4.42999999999995</v>
      </c>
      <c r="Q33" s="209">
        <f t="shared" si="4"/>
        <v>-4.42999999999995</v>
      </c>
      <c r="R33" s="238">
        <v>411.14503300000007</v>
      </c>
      <c r="S33" s="238">
        <v>273.41654800000003</v>
      </c>
      <c r="T33" s="171">
        <f t="shared" si="5"/>
        <v>684.56158100000016</v>
      </c>
      <c r="U33" s="238">
        <v>4.7779680000000004</v>
      </c>
      <c r="V33" s="238">
        <v>3.1774080000000007</v>
      </c>
      <c r="W33" s="171">
        <f t="shared" si="6"/>
        <v>7.9553760000000011</v>
      </c>
      <c r="X33" s="238">
        <f t="shared" si="10"/>
        <v>415.92300100000006</v>
      </c>
      <c r="Y33" s="238">
        <f t="shared" si="11"/>
        <v>276.59395600000005</v>
      </c>
      <c r="Z33" s="171">
        <f t="shared" si="7"/>
        <v>692.51695700000005</v>
      </c>
    </row>
    <row r="34" spans="1:26" s="153" customFormat="1" ht="15" customHeight="1" x14ac:dyDescent="0.2">
      <c r="A34" s="152">
        <v>22</v>
      </c>
      <c r="B34" s="565" t="s">
        <v>662</v>
      </c>
      <c r="C34" s="556">
        <v>839.92</v>
      </c>
      <c r="D34" s="556">
        <v>558.54999999999995</v>
      </c>
      <c r="E34" s="572">
        <f t="shared" si="0"/>
        <v>1398.4699999999998</v>
      </c>
      <c r="F34" s="556">
        <v>17.399999999999999</v>
      </c>
      <c r="G34" s="556">
        <v>11.6</v>
      </c>
      <c r="H34" s="572">
        <f t="shared" si="1"/>
        <v>29</v>
      </c>
      <c r="I34" s="556">
        <v>822.52</v>
      </c>
      <c r="J34" s="556">
        <v>548.35</v>
      </c>
      <c r="K34" s="572">
        <f t="shared" si="2"/>
        <v>1370.87</v>
      </c>
      <c r="L34" s="562">
        <v>839.92</v>
      </c>
      <c r="M34" s="562">
        <v>558.54999999999995</v>
      </c>
      <c r="N34" s="485">
        <f t="shared" si="3"/>
        <v>1398.4699999999998</v>
      </c>
      <c r="O34" s="199">
        <f t="shared" si="8"/>
        <v>0</v>
      </c>
      <c r="P34" s="199">
        <f t="shared" si="9"/>
        <v>1.4000000000000909</v>
      </c>
      <c r="Q34" s="209">
        <f t="shared" si="4"/>
        <v>1.4000000000000909</v>
      </c>
      <c r="R34" s="238">
        <v>827.34167100000013</v>
      </c>
      <c r="S34" s="238">
        <v>550.19247600000006</v>
      </c>
      <c r="T34" s="171">
        <f t="shared" si="5"/>
        <v>1377.5341470000003</v>
      </c>
      <c r="U34" s="238">
        <v>12.573600000000001</v>
      </c>
      <c r="V34" s="238">
        <v>8.3615999999999993</v>
      </c>
      <c r="W34" s="171">
        <f t="shared" si="6"/>
        <v>20.935200000000002</v>
      </c>
      <c r="X34" s="238">
        <f t="shared" si="10"/>
        <v>839.91527100000019</v>
      </c>
      <c r="Y34" s="238">
        <f t="shared" si="11"/>
        <v>558.55407600000001</v>
      </c>
      <c r="Z34" s="171">
        <f t="shared" si="7"/>
        <v>1398.4693470000002</v>
      </c>
    </row>
    <row r="35" spans="1:26" ht="15" customHeight="1" x14ac:dyDescent="0.2">
      <c r="A35" s="152">
        <v>23</v>
      </c>
      <c r="B35" s="565" t="s">
        <v>663</v>
      </c>
      <c r="C35" s="556">
        <v>1037.82</v>
      </c>
      <c r="D35" s="556">
        <v>690.16</v>
      </c>
      <c r="E35" s="572">
        <f t="shared" si="0"/>
        <v>1727.98</v>
      </c>
      <c r="F35" s="556">
        <v>9.85</v>
      </c>
      <c r="G35" s="556">
        <v>6.57</v>
      </c>
      <c r="H35" s="572">
        <f t="shared" si="1"/>
        <v>16.420000000000002</v>
      </c>
      <c r="I35" s="556">
        <v>1027.97</v>
      </c>
      <c r="J35" s="556">
        <v>685.31</v>
      </c>
      <c r="K35" s="572">
        <f t="shared" si="2"/>
        <v>1713.28</v>
      </c>
      <c r="L35" s="562">
        <v>1037.82</v>
      </c>
      <c r="M35" s="562">
        <v>690.16</v>
      </c>
      <c r="N35" s="485">
        <f t="shared" si="3"/>
        <v>1727.98</v>
      </c>
      <c r="O35" s="199">
        <f t="shared" si="8"/>
        <v>0</v>
      </c>
      <c r="P35" s="199">
        <f t="shared" si="9"/>
        <v>1.7200000000000273</v>
      </c>
      <c r="Q35" s="209">
        <f t="shared" si="4"/>
        <v>1.7200000000000273</v>
      </c>
      <c r="R35" s="238">
        <v>1030.008356</v>
      </c>
      <c r="S35" s="238">
        <v>684.96833600000014</v>
      </c>
      <c r="T35" s="171">
        <f t="shared" si="5"/>
        <v>1714.9766920000002</v>
      </c>
      <c r="U35" s="238">
        <v>7.8082056000000009</v>
      </c>
      <c r="V35" s="238">
        <v>5.1925536000000001</v>
      </c>
      <c r="W35" s="171">
        <f t="shared" si="6"/>
        <v>13.000759200000001</v>
      </c>
      <c r="X35" s="238">
        <f t="shared" si="10"/>
        <v>1037.8165616000001</v>
      </c>
      <c r="Y35" s="238">
        <f t="shared" si="11"/>
        <v>690.16088960000013</v>
      </c>
      <c r="Z35" s="171">
        <f t="shared" si="7"/>
        <v>1727.9774512000004</v>
      </c>
    </row>
    <row r="36" spans="1:26" ht="15" customHeight="1" x14ac:dyDescent="0.2">
      <c r="A36" s="155">
        <v>24</v>
      </c>
      <c r="B36" s="565" t="s">
        <v>664</v>
      </c>
      <c r="C36" s="556">
        <v>90.75</v>
      </c>
      <c r="D36" s="556">
        <v>60.35</v>
      </c>
      <c r="E36" s="572">
        <f t="shared" si="0"/>
        <v>151.1</v>
      </c>
      <c r="F36" s="556">
        <v>1.74</v>
      </c>
      <c r="G36" s="556">
        <v>1.17</v>
      </c>
      <c r="H36" s="572">
        <f t="shared" si="1"/>
        <v>2.91</v>
      </c>
      <c r="I36" s="556">
        <v>89.01</v>
      </c>
      <c r="J36" s="556">
        <v>59.34</v>
      </c>
      <c r="K36" s="572">
        <f t="shared" si="2"/>
        <v>148.35000000000002</v>
      </c>
      <c r="L36" s="562">
        <v>90.75</v>
      </c>
      <c r="M36" s="562">
        <v>60.35</v>
      </c>
      <c r="N36" s="485">
        <f t="shared" si="3"/>
        <v>151.1</v>
      </c>
      <c r="O36" s="199">
        <f t="shared" si="8"/>
        <v>0</v>
      </c>
      <c r="P36" s="199">
        <f t="shared" si="9"/>
        <v>0.16000000000000369</v>
      </c>
      <c r="Q36" s="209">
        <f t="shared" si="4"/>
        <v>0.16000000000000369</v>
      </c>
      <c r="R36" s="238">
        <v>90.752779000000004</v>
      </c>
      <c r="S36" s="238">
        <v>60.351724000000004</v>
      </c>
      <c r="T36" s="171">
        <f t="shared" si="5"/>
        <v>151.10450300000002</v>
      </c>
      <c r="U36" s="238">
        <v>0</v>
      </c>
      <c r="V36" s="238">
        <v>0</v>
      </c>
      <c r="W36" s="171">
        <f t="shared" si="6"/>
        <v>0</v>
      </c>
      <c r="X36" s="238">
        <f t="shared" si="10"/>
        <v>90.752779000000004</v>
      </c>
      <c r="Y36" s="238">
        <f t="shared" si="11"/>
        <v>60.351724000000004</v>
      </c>
      <c r="Z36" s="171">
        <f t="shared" si="7"/>
        <v>151.10450300000002</v>
      </c>
    </row>
    <row r="37" spans="1:26" ht="15" customHeight="1" x14ac:dyDescent="0.2">
      <c r="A37" s="1152" t="s">
        <v>16</v>
      </c>
      <c r="B37" s="1154"/>
      <c r="C37" s="559">
        <f>SUM(C13:C36)</f>
        <v>38734.51999999999</v>
      </c>
      <c r="D37" s="559">
        <f>SUM(D13:D36)</f>
        <v>25758.909999999996</v>
      </c>
      <c r="E37" s="558">
        <f t="shared" si="0"/>
        <v>64493.429999999986</v>
      </c>
      <c r="F37" s="559">
        <f>SUM(F13:F36)</f>
        <v>725.93999999999994</v>
      </c>
      <c r="G37" s="559">
        <f>SUM(G13:G36)</f>
        <v>2675.27</v>
      </c>
      <c r="H37" s="558">
        <f t="shared" si="1"/>
        <v>3401.21</v>
      </c>
      <c r="I37" s="559">
        <f>SUM(I13:I36)</f>
        <v>38008.58</v>
      </c>
      <c r="J37" s="559">
        <f>SUM(J13:J36)</f>
        <v>25339.049999999996</v>
      </c>
      <c r="K37" s="558">
        <f t="shared" si="2"/>
        <v>63347.63</v>
      </c>
      <c r="L37" s="559">
        <f>SUM(L13:L36)</f>
        <v>38734.51999999999</v>
      </c>
      <c r="M37" s="559">
        <f>SUM(M13:M36)</f>
        <v>25758.909999999996</v>
      </c>
      <c r="N37" s="558">
        <f t="shared" si="3"/>
        <v>64493.429999999986</v>
      </c>
      <c r="O37" s="558">
        <f>SUM(O13:O36)</f>
        <v>0</v>
      </c>
      <c r="P37" s="558">
        <f>SUM(P13:P36)</f>
        <v>2255.4100000000008</v>
      </c>
      <c r="Q37" s="558">
        <f t="shared" si="4"/>
        <v>2255.4100000000008</v>
      </c>
      <c r="R37" s="171">
        <f>SUM(R13:R36)</f>
        <v>38348.309285000003</v>
      </c>
      <c r="S37" s="171">
        <f>SUM(S13:S36)</f>
        <v>25502.101460000005</v>
      </c>
      <c r="T37" s="543">
        <f t="shared" si="5"/>
        <v>63850.410745000008</v>
      </c>
      <c r="U37" s="171">
        <f>SUM(U13:U36)</f>
        <v>386.22327120000006</v>
      </c>
      <c r="V37" s="171">
        <f>SUM(V13:V36)</f>
        <v>256.84326720000001</v>
      </c>
      <c r="W37" s="171">
        <f t="shared" si="6"/>
        <v>643.06653840000013</v>
      </c>
      <c r="X37" s="171">
        <f>SUM(X13:X36)</f>
        <v>38734.5325562</v>
      </c>
      <c r="Y37" s="171">
        <f>SUM(Y13:Y36)</f>
        <v>25758.944727200007</v>
      </c>
      <c r="Z37" s="171">
        <f t="shared" si="7"/>
        <v>64493.477283400003</v>
      </c>
    </row>
    <row r="38" spans="1:26" x14ac:dyDescent="0.2">
      <c r="A38" s="6"/>
      <c r="B38" s="22"/>
      <c r="C38" s="221"/>
      <c r="D38" s="221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26" s="216" customFormat="1" x14ac:dyDescent="0.2">
      <c r="A39" s="6"/>
      <c r="B39" s="22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15"/>
    </row>
    <row r="40" spans="1:26" ht="14.25" customHeight="1" x14ac:dyDescent="0.2">
      <c r="A40" s="1298" t="s">
        <v>801</v>
      </c>
      <c r="B40" s="1298"/>
      <c r="C40" s="1298"/>
      <c r="D40" s="1298"/>
      <c r="E40" s="1298"/>
      <c r="F40" s="1298"/>
      <c r="G40" s="1298"/>
      <c r="H40" s="1298"/>
      <c r="I40" s="1298"/>
      <c r="J40" s="1298"/>
      <c r="K40" s="1298"/>
      <c r="L40" s="1298"/>
      <c r="M40" s="1298"/>
      <c r="N40" s="1298"/>
      <c r="O40" s="1298"/>
      <c r="P40" s="1298"/>
      <c r="Q40" s="1298"/>
    </row>
    <row r="41" spans="1:26" ht="15.75" customHeight="1" x14ac:dyDescent="0.2">
      <c r="A41" s="25"/>
      <c r="B41" s="32"/>
      <c r="C41" s="32"/>
      <c r="D41" s="32"/>
      <c r="E41" s="32"/>
      <c r="F41" s="203"/>
      <c r="G41" s="203"/>
      <c r="H41" s="203"/>
      <c r="I41" s="203"/>
      <c r="J41" s="1096"/>
      <c r="K41" s="1096"/>
      <c r="L41" s="1096"/>
      <c r="M41" s="1096"/>
      <c r="N41" s="1096"/>
      <c r="O41" s="1096"/>
      <c r="P41" s="1096"/>
      <c r="Q41" s="1096"/>
    </row>
    <row r="42" spans="1:26" ht="15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1096"/>
      <c r="K42" s="1096"/>
      <c r="L42" s="1096"/>
      <c r="M42" s="1096"/>
      <c r="N42" s="1096"/>
      <c r="O42" s="1096"/>
      <c r="P42" s="1096"/>
      <c r="Q42" s="1096"/>
    </row>
    <row r="43" spans="1:26" ht="12.75" customHeight="1" x14ac:dyDescent="0.2">
      <c r="A43" s="9" t="s">
        <v>1191</v>
      </c>
      <c r="B43" s="254"/>
      <c r="C43" s="254"/>
      <c r="D43" s="254"/>
      <c r="E43" s="254"/>
      <c r="F43" s="1085" t="s">
        <v>804</v>
      </c>
      <c r="G43" s="1085"/>
      <c r="H43" s="1085"/>
      <c r="I43" s="1085"/>
      <c r="J43" s="255"/>
      <c r="K43" s="255"/>
      <c r="L43" s="255"/>
      <c r="M43" s="1085" t="s">
        <v>803</v>
      </c>
      <c r="N43" s="1085"/>
      <c r="O43" s="1085"/>
      <c r="P43" s="1085"/>
      <c r="Q43" s="1085"/>
    </row>
    <row r="44" spans="1:26" ht="12.75" customHeight="1" x14ac:dyDescent="0.2">
      <c r="A44" s="255"/>
      <c r="B44" s="9"/>
      <c r="C44" s="9"/>
      <c r="D44" s="9"/>
      <c r="E44" s="9"/>
      <c r="F44" s="1084" t="s">
        <v>802</v>
      </c>
      <c r="G44" s="1084"/>
      <c r="H44" s="1084"/>
      <c r="I44" s="1084"/>
      <c r="J44" s="255"/>
      <c r="K44" s="255"/>
      <c r="L44" s="255"/>
      <c r="M44" s="1258" t="s">
        <v>802</v>
      </c>
      <c r="N44" s="1258"/>
      <c r="O44" s="1258"/>
      <c r="P44" s="1258"/>
      <c r="Q44" s="1258"/>
    </row>
    <row r="45" spans="1:26" x14ac:dyDescent="0.2">
      <c r="A45" s="9"/>
      <c r="B45" s="9"/>
      <c r="C45" s="9"/>
      <c r="D45" s="9"/>
      <c r="E45" s="9"/>
      <c r="F45" s="1084" t="s">
        <v>805</v>
      </c>
      <c r="G45" s="1084"/>
      <c r="H45" s="1084"/>
      <c r="I45" s="1084"/>
      <c r="J45" s="9"/>
      <c r="K45" s="9"/>
      <c r="L45" s="9"/>
      <c r="M45" s="9"/>
      <c r="O45" s="26"/>
      <c r="P45" s="26"/>
      <c r="Q45" s="26"/>
    </row>
  </sheetData>
  <mergeCells count="24">
    <mergeCell ref="O10:Q10"/>
    <mergeCell ref="A10:A11"/>
    <mergeCell ref="B10:B11"/>
    <mergeCell ref="F45:I45"/>
    <mergeCell ref="C10:E10"/>
    <mergeCell ref="F10:H10"/>
    <mergeCell ref="M44:Q44"/>
    <mergeCell ref="A37:B37"/>
    <mergeCell ref="J41:Q41"/>
    <mergeCell ref="J42:Q42"/>
    <mergeCell ref="A40:Q40"/>
    <mergeCell ref="M43:Q43"/>
    <mergeCell ref="I10:K10"/>
    <mergeCell ref="L10:N10"/>
    <mergeCell ref="P1:Q1"/>
    <mergeCell ref="A2:Q2"/>
    <mergeCell ref="A3:Q3"/>
    <mergeCell ref="N9:Q9"/>
    <mergeCell ref="D6:O6"/>
    <mergeCell ref="R11:T11"/>
    <mergeCell ref="U11:W11"/>
    <mergeCell ref="X11:Z11"/>
    <mergeCell ref="F43:I43"/>
    <mergeCell ref="F44:I4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6600CC"/>
    <pageSetUpPr fitToPage="1"/>
  </sheetPr>
  <dimension ref="A1:AG45"/>
  <sheetViews>
    <sheetView view="pageBreakPreview" topLeftCell="C28" zoomScale="85" zoomScaleNormal="115" zoomScaleSheetLayoutView="85" workbookViewId="0">
      <selection activeCell="C42" sqref="C42:D42"/>
    </sheetView>
  </sheetViews>
  <sheetFormatPr defaultRowHeight="12.75" x14ac:dyDescent="0.2"/>
  <cols>
    <col min="1" max="1" width="7.7109375" customWidth="1"/>
    <col min="2" max="2" width="14.5703125" customWidth="1"/>
    <col min="3" max="3" width="14.7109375" customWidth="1"/>
    <col min="4" max="4" width="11.28515625" customWidth="1"/>
    <col min="5" max="5" width="12.42578125" customWidth="1"/>
    <col min="6" max="6" width="12" bestFit="1" customWidth="1"/>
    <col min="7" max="7" width="11.85546875" customWidth="1"/>
    <col min="8" max="8" width="12.140625" customWidth="1"/>
    <col min="9" max="9" width="11.28515625" customWidth="1"/>
    <col min="10" max="11" width="11.85546875" customWidth="1"/>
    <col min="12" max="12" width="10.5703125" customWidth="1"/>
    <col min="13" max="13" width="11.5703125" customWidth="1"/>
    <col min="14" max="15" width="12.42578125" customWidth="1"/>
    <col min="16" max="16" width="11.42578125" bestFit="1" customWidth="1"/>
    <col min="17" max="17" width="11" customWidth="1"/>
    <col min="18" max="20" width="12.28515625" customWidth="1"/>
    <col min="21" max="21" width="11.28515625" bestFit="1" customWidth="1"/>
    <col min="22" max="22" width="10.42578125" bestFit="1" customWidth="1"/>
    <col min="23" max="23" width="11.5703125" customWidth="1"/>
    <col min="24" max="24" width="11.28515625" bestFit="1" customWidth="1"/>
    <col min="25" max="25" width="13.140625" customWidth="1"/>
    <col min="26" max="26" width="11.140625" customWidth="1"/>
    <col min="27" max="28" width="11.85546875" customWidth="1"/>
  </cols>
  <sheetData>
    <row r="1" spans="1:33" ht="15" x14ac:dyDescent="0.2">
      <c r="U1" s="1311" t="s">
        <v>61</v>
      </c>
      <c r="V1" s="1311"/>
      <c r="W1" s="1311"/>
      <c r="X1" s="1311"/>
    </row>
    <row r="3" spans="1:33" ht="15" x14ac:dyDescent="0.2">
      <c r="A3" s="1259" t="s">
        <v>0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</row>
    <row r="4" spans="1:33" ht="20.25" x14ac:dyDescent="0.3">
      <c r="A4" s="1163" t="s">
        <v>921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34"/>
    </row>
    <row r="5" spans="1:33" x14ac:dyDescent="0.2">
      <c r="A5" s="26"/>
      <c r="B5" s="26"/>
      <c r="C5" s="8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Z5" s="26"/>
    </row>
    <row r="7" spans="1:33" ht="15.75" x14ac:dyDescent="0.25">
      <c r="A7" s="1115" t="s">
        <v>929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</row>
    <row r="8" spans="1:33" ht="15.75" x14ac:dyDescent="0.25">
      <c r="A8" s="26" t="s">
        <v>687</v>
      </c>
      <c r="B8" s="26"/>
      <c r="C8" s="9"/>
      <c r="D8" s="9"/>
      <c r="E8" s="30"/>
      <c r="F8" s="30"/>
      <c r="G8" s="361"/>
      <c r="H8" s="30"/>
      <c r="I8" s="30"/>
      <c r="J8" s="30"/>
      <c r="K8" s="361"/>
      <c r="L8" s="30"/>
      <c r="M8" s="30"/>
      <c r="N8" s="30"/>
      <c r="O8" s="361"/>
      <c r="P8" s="30"/>
      <c r="Q8" s="30"/>
      <c r="R8" s="30"/>
      <c r="S8" s="361"/>
      <c r="T8" s="1312" t="s">
        <v>197</v>
      </c>
      <c r="U8" s="1312"/>
      <c r="V8" s="1312"/>
      <c r="W8" s="1312"/>
      <c r="X8" s="1312"/>
      <c r="Z8" s="30"/>
    </row>
    <row r="9" spans="1:33" x14ac:dyDescent="0.2">
      <c r="T9" s="1264" t="s">
        <v>1196</v>
      </c>
      <c r="U9" s="1264"/>
      <c r="V9" s="1264"/>
      <c r="W9" s="1264"/>
      <c r="X9" s="1264"/>
    </row>
    <row r="10" spans="1:33" ht="28.5" customHeight="1" x14ac:dyDescent="0.2">
      <c r="A10" s="1309" t="s">
        <v>20</v>
      </c>
      <c r="B10" s="1262" t="s">
        <v>180</v>
      </c>
      <c r="C10" s="1262" t="s">
        <v>331</v>
      </c>
      <c r="D10" s="1262" t="s">
        <v>433</v>
      </c>
      <c r="E10" s="1092" t="s">
        <v>939</v>
      </c>
      <c r="F10" s="1092"/>
      <c r="G10" s="1092"/>
      <c r="H10" s="1092"/>
      <c r="I10" s="1103" t="s">
        <v>940</v>
      </c>
      <c r="J10" s="1132"/>
      <c r="K10" s="1132"/>
      <c r="L10" s="1104"/>
      <c r="M10" s="1299" t="s">
        <v>333</v>
      </c>
      <c r="N10" s="1300"/>
      <c r="O10" s="1300"/>
      <c r="P10" s="1301"/>
      <c r="Q10" s="1077" t="s">
        <v>139</v>
      </c>
      <c r="R10" s="1078"/>
      <c r="S10" s="1078"/>
      <c r="T10" s="1079"/>
      <c r="U10" s="1109" t="s">
        <v>1201</v>
      </c>
      <c r="V10" s="1109"/>
      <c r="W10" s="1109"/>
      <c r="X10" s="1109"/>
      <c r="Y10" s="1262" t="s">
        <v>216</v>
      </c>
      <c r="Z10" s="1262" t="s">
        <v>384</v>
      </c>
      <c r="AA10" s="1262" t="s">
        <v>334</v>
      </c>
      <c r="AB10" s="975"/>
    </row>
    <row r="11" spans="1:33" ht="65.25" customHeight="1" x14ac:dyDescent="0.2">
      <c r="A11" s="1310"/>
      <c r="B11" s="1263"/>
      <c r="C11" s="1263"/>
      <c r="D11" s="1263"/>
      <c r="E11" s="917" t="s">
        <v>155</v>
      </c>
      <c r="F11" s="917" t="s">
        <v>181</v>
      </c>
      <c r="G11" s="917" t="s">
        <v>875</v>
      </c>
      <c r="H11" s="917" t="s">
        <v>16</v>
      </c>
      <c r="I11" s="917" t="s">
        <v>155</v>
      </c>
      <c r="J11" s="917" t="s">
        <v>181</v>
      </c>
      <c r="K11" s="917" t="s">
        <v>875</v>
      </c>
      <c r="L11" s="917" t="s">
        <v>16</v>
      </c>
      <c r="M11" s="917" t="s">
        <v>155</v>
      </c>
      <c r="N11" s="917" t="s">
        <v>181</v>
      </c>
      <c r="O11" s="917" t="s">
        <v>875</v>
      </c>
      <c r="P11" s="917" t="s">
        <v>16</v>
      </c>
      <c r="Q11" s="917" t="s">
        <v>155</v>
      </c>
      <c r="R11" s="917" t="s">
        <v>181</v>
      </c>
      <c r="S11" s="917" t="s">
        <v>875</v>
      </c>
      <c r="T11" s="917" t="s">
        <v>16</v>
      </c>
      <c r="U11" s="917" t="s">
        <v>877</v>
      </c>
      <c r="V11" s="917" t="s">
        <v>878</v>
      </c>
      <c r="W11" s="917" t="s">
        <v>876</v>
      </c>
      <c r="X11" s="917" t="s">
        <v>879</v>
      </c>
      <c r="Y11" s="1263"/>
      <c r="Z11" s="1263"/>
      <c r="AA11" s="1263"/>
      <c r="AB11" s="975"/>
      <c r="AD11" s="1039" t="s">
        <v>1286</v>
      </c>
      <c r="AE11" s="1039" t="s">
        <v>1287</v>
      </c>
      <c r="AF11" s="1039" t="s">
        <v>1288</v>
      </c>
      <c r="AG11" s="1030" t="s">
        <v>1289</v>
      </c>
    </row>
    <row r="12" spans="1:33" x14ac:dyDescent="0.2">
      <c r="A12" s="589">
        <v>1</v>
      </c>
      <c r="B12" s="64">
        <v>2</v>
      </c>
      <c r="C12" s="589">
        <v>3</v>
      </c>
      <c r="D12" s="64">
        <v>4</v>
      </c>
      <c r="E12" s="589">
        <v>5</v>
      </c>
      <c r="F12" s="64">
        <v>6</v>
      </c>
      <c r="G12" s="589">
        <v>7</v>
      </c>
      <c r="H12" s="64">
        <v>8</v>
      </c>
      <c r="I12" s="582">
        <v>9</v>
      </c>
      <c r="J12" s="583">
        <v>10</v>
      </c>
      <c r="K12" s="582">
        <v>11</v>
      </c>
      <c r="L12" s="64">
        <v>12</v>
      </c>
      <c r="M12" s="589">
        <v>13</v>
      </c>
      <c r="N12" s="64">
        <v>14</v>
      </c>
      <c r="O12" s="589">
        <v>15</v>
      </c>
      <c r="P12" s="64">
        <v>16</v>
      </c>
      <c r="Q12" s="582">
        <v>17</v>
      </c>
      <c r="R12" s="583">
        <v>18</v>
      </c>
      <c r="S12" s="582">
        <v>19</v>
      </c>
      <c r="T12" s="589">
        <v>20</v>
      </c>
      <c r="U12" s="64">
        <v>21</v>
      </c>
      <c r="V12" s="589">
        <v>22</v>
      </c>
      <c r="W12" s="589">
        <v>23</v>
      </c>
      <c r="X12" s="64">
        <v>24</v>
      </c>
      <c r="Y12" s="359">
        <v>25</v>
      </c>
      <c r="Z12" s="359">
        <v>26</v>
      </c>
      <c r="AA12" s="64">
        <v>27</v>
      </c>
      <c r="AB12" s="586"/>
    </row>
    <row r="13" spans="1:33" ht="24.95" customHeight="1" x14ac:dyDescent="0.2">
      <c r="A13" s="941">
        <v>1</v>
      </c>
      <c r="B13" s="370" t="s">
        <v>641</v>
      </c>
      <c r="C13" s="508">
        <v>3186</v>
      </c>
      <c r="D13" s="508">
        <v>2996</v>
      </c>
      <c r="E13" s="509">
        <v>191.16</v>
      </c>
      <c r="F13" s="509">
        <v>127.44</v>
      </c>
      <c r="G13" s="509">
        <v>159.30000000000001</v>
      </c>
      <c r="H13" s="580">
        <f t="shared" ref="H13:H37" si="0">SUM(E13:G13)</f>
        <v>477.90000000000003</v>
      </c>
      <c r="I13" s="585">
        <v>18</v>
      </c>
      <c r="J13" s="585">
        <v>11.04</v>
      </c>
      <c r="K13" s="585">
        <v>0</v>
      </c>
      <c r="L13" s="581">
        <f t="shared" ref="L13:L37" si="1">SUM(I13:K13)</f>
        <v>29.04</v>
      </c>
      <c r="M13" s="509">
        <v>173.16</v>
      </c>
      <c r="N13" s="509">
        <v>115.44</v>
      </c>
      <c r="O13" s="509">
        <v>148.69999999999999</v>
      </c>
      <c r="P13" s="580">
        <f t="shared" ref="P13:P37" si="2">SUM(M13:O13)</f>
        <v>437.3</v>
      </c>
      <c r="Q13" s="585">
        <v>178.44</v>
      </c>
      <c r="R13" s="585">
        <v>118.96</v>
      </c>
      <c r="S13" s="585">
        <v>148.69999999999999</v>
      </c>
      <c r="T13" s="581">
        <f t="shared" ref="T13:T37" si="3">SUM(Q13:S13)</f>
        <v>446.09999999999997</v>
      </c>
      <c r="U13" s="509">
        <f>I13+M13-Q13</f>
        <v>12.719999999999999</v>
      </c>
      <c r="V13" s="509">
        <f>J13+N13-R13</f>
        <v>7.519999999999996</v>
      </c>
      <c r="W13" s="509">
        <f>K13+O13-S13</f>
        <v>0</v>
      </c>
      <c r="X13" s="510">
        <f>L13+P13-T13</f>
        <v>20.240000000000066</v>
      </c>
      <c r="Y13" s="509" t="s">
        <v>667</v>
      </c>
      <c r="Z13" s="554">
        <v>2874</v>
      </c>
      <c r="AA13" s="554">
        <v>2874</v>
      </c>
      <c r="AB13" s="985">
        <f>Q13+R13</f>
        <v>297.39999999999998</v>
      </c>
      <c r="AD13" s="173">
        <f>D13+'AT-8A_Hon_CCH_UPry'!D13</f>
        <v>4503</v>
      </c>
      <c r="AE13" s="169">
        <f>H13+'AT-8A_Hon_CCH_UPry'!H13</f>
        <v>709.80000000000007</v>
      </c>
      <c r="AF13" s="169">
        <f>T13+'AT-8A_Hon_CCH_UPry'!T13</f>
        <v>666.8</v>
      </c>
      <c r="AG13" s="169">
        <f>X13+'AT-8A_Hon_CCH_UPry'!X13</f>
        <v>113.68000000000009</v>
      </c>
    </row>
    <row r="14" spans="1:33" ht="24.95" customHeight="1" x14ac:dyDescent="0.2">
      <c r="A14" s="941">
        <v>2</v>
      </c>
      <c r="B14" s="370" t="s">
        <v>642</v>
      </c>
      <c r="C14" s="508">
        <v>9023</v>
      </c>
      <c r="D14" s="508">
        <v>8803</v>
      </c>
      <c r="E14" s="509">
        <v>541.38</v>
      </c>
      <c r="F14" s="509">
        <v>360.92</v>
      </c>
      <c r="G14" s="509">
        <v>451.15</v>
      </c>
      <c r="H14" s="580">
        <f t="shared" si="0"/>
        <v>1353.4499999999998</v>
      </c>
      <c r="I14" s="585">
        <v>21</v>
      </c>
      <c r="J14" s="585">
        <v>14.63</v>
      </c>
      <c r="K14" s="585">
        <v>0</v>
      </c>
      <c r="L14" s="581">
        <f t="shared" si="1"/>
        <v>35.630000000000003</v>
      </c>
      <c r="M14" s="509">
        <v>520.38</v>
      </c>
      <c r="N14" s="509">
        <v>346.92</v>
      </c>
      <c r="O14" s="509">
        <v>438.85</v>
      </c>
      <c r="P14" s="580">
        <f t="shared" si="2"/>
        <v>1306.1500000000001</v>
      </c>
      <c r="Q14" s="585">
        <v>526.62</v>
      </c>
      <c r="R14" s="585">
        <v>351.08</v>
      </c>
      <c r="S14" s="585">
        <v>438.85</v>
      </c>
      <c r="T14" s="581">
        <f t="shared" si="3"/>
        <v>1316.5500000000002</v>
      </c>
      <c r="U14" s="509">
        <f t="shared" ref="U14:U37" si="4">I14+M14-Q14</f>
        <v>14.759999999999991</v>
      </c>
      <c r="V14" s="509">
        <f t="shared" ref="V14:V37" si="5">J14+N14-R14</f>
        <v>10.470000000000027</v>
      </c>
      <c r="W14" s="509">
        <f t="shared" ref="W14:W37" si="6">K14+O14-S14</f>
        <v>0</v>
      </c>
      <c r="X14" s="510">
        <f t="shared" ref="X14:X37" si="7">L14+P14-T14</f>
        <v>25.230000000000018</v>
      </c>
      <c r="Y14" s="509" t="s">
        <v>667</v>
      </c>
      <c r="Z14" s="554">
        <v>8423</v>
      </c>
      <c r="AA14" s="554">
        <v>8423</v>
      </c>
      <c r="AB14" s="985">
        <f t="shared" ref="AB14:AB36" si="8">Q14+R14</f>
        <v>877.7</v>
      </c>
      <c r="AD14" s="173">
        <f>D14+'AT-8A_Hon_CCH_UPry'!D14</f>
        <v>12605</v>
      </c>
      <c r="AE14" s="169">
        <f>H14+'AT-8A_Hon_CCH_UPry'!H14</f>
        <v>1926.1499999999999</v>
      </c>
      <c r="AF14" s="169">
        <f>T14+'AT-8A_Hon_CCH_UPry'!T14</f>
        <v>1878.9100000000003</v>
      </c>
      <c r="AG14" s="169">
        <f>X14+'AT-8A_Hon_CCH_UPry'!X14</f>
        <v>69.070000000000022</v>
      </c>
    </row>
    <row r="15" spans="1:33" ht="24.95" customHeight="1" x14ac:dyDescent="0.2">
      <c r="A15" s="941">
        <v>3</v>
      </c>
      <c r="B15" s="370" t="s">
        <v>643</v>
      </c>
      <c r="C15" s="508">
        <v>7921</v>
      </c>
      <c r="D15" s="508">
        <v>7696</v>
      </c>
      <c r="E15" s="509">
        <v>475.26</v>
      </c>
      <c r="F15" s="509">
        <v>316.83999999999997</v>
      </c>
      <c r="G15" s="509">
        <v>396.05</v>
      </c>
      <c r="H15" s="580">
        <f t="shared" si="0"/>
        <v>1188.1499999999999</v>
      </c>
      <c r="I15" s="585">
        <v>21</v>
      </c>
      <c r="J15" s="585">
        <v>37.04</v>
      </c>
      <c r="K15" s="585">
        <v>0</v>
      </c>
      <c r="L15" s="581">
        <f t="shared" si="1"/>
        <v>58.04</v>
      </c>
      <c r="M15" s="509">
        <v>454.26</v>
      </c>
      <c r="N15" s="509">
        <v>302.83999999999997</v>
      </c>
      <c r="O15" s="509">
        <v>383.55</v>
      </c>
      <c r="P15" s="580">
        <f t="shared" si="2"/>
        <v>1140.6499999999999</v>
      </c>
      <c r="Q15" s="585">
        <v>460.26</v>
      </c>
      <c r="R15" s="585">
        <v>306.83999999999997</v>
      </c>
      <c r="S15" s="585">
        <v>383.55</v>
      </c>
      <c r="T15" s="581">
        <f t="shared" si="3"/>
        <v>1150.6499999999999</v>
      </c>
      <c r="U15" s="509">
        <f t="shared" si="4"/>
        <v>15</v>
      </c>
      <c r="V15" s="509">
        <f t="shared" si="5"/>
        <v>33.04000000000002</v>
      </c>
      <c r="W15" s="509">
        <f t="shared" si="6"/>
        <v>0</v>
      </c>
      <c r="X15" s="510">
        <f t="shared" si="7"/>
        <v>48.039999999999964</v>
      </c>
      <c r="Y15" s="509" t="s">
        <v>667</v>
      </c>
      <c r="Z15" s="554">
        <v>7480</v>
      </c>
      <c r="AA15" s="554">
        <v>7480</v>
      </c>
      <c r="AB15" s="985">
        <f t="shared" si="8"/>
        <v>767.09999999999991</v>
      </c>
      <c r="AD15" s="173">
        <f>D15+'AT-8A_Hon_CCH_UPry'!D15</f>
        <v>11261</v>
      </c>
      <c r="AE15" s="169">
        <f>H15+'AT-8A_Hon_CCH_UPry'!H15</f>
        <v>1740.6</v>
      </c>
      <c r="AF15" s="169">
        <f>T15+'AT-8A_Hon_CCH_UPry'!T15</f>
        <v>1673.9599999999998</v>
      </c>
      <c r="AG15" s="169">
        <f>X15+'AT-8A_Hon_CCH_UPry'!X15</f>
        <v>91.92999999999995</v>
      </c>
    </row>
    <row r="16" spans="1:33" ht="24.95" customHeight="1" x14ac:dyDescent="0.2">
      <c r="A16" s="941">
        <v>4</v>
      </c>
      <c r="B16" s="370" t="s">
        <v>644</v>
      </c>
      <c r="C16" s="508">
        <v>9351</v>
      </c>
      <c r="D16" s="508">
        <v>9130</v>
      </c>
      <c r="E16" s="509">
        <v>561.05999999999995</v>
      </c>
      <c r="F16" s="509">
        <v>374.04</v>
      </c>
      <c r="G16" s="509">
        <v>467.55</v>
      </c>
      <c r="H16" s="580">
        <f t="shared" si="0"/>
        <v>1402.6499999999999</v>
      </c>
      <c r="I16" s="585">
        <v>21</v>
      </c>
      <c r="J16" s="585">
        <v>27.14</v>
      </c>
      <c r="K16" s="585">
        <v>0</v>
      </c>
      <c r="L16" s="581">
        <f t="shared" si="1"/>
        <v>48.14</v>
      </c>
      <c r="M16" s="509">
        <v>540.05999999999995</v>
      </c>
      <c r="N16" s="509">
        <v>360.03999999999996</v>
      </c>
      <c r="O16" s="509">
        <v>455.21</v>
      </c>
      <c r="P16" s="580">
        <f t="shared" si="2"/>
        <v>1355.31</v>
      </c>
      <c r="Q16" s="585">
        <v>546.25199999999995</v>
      </c>
      <c r="R16" s="585">
        <v>364.16800000000001</v>
      </c>
      <c r="S16" s="585">
        <v>455.21</v>
      </c>
      <c r="T16" s="581">
        <f t="shared" si="3"/>
        <v>1365.6299999999999</v>
      </c>
      <c r="U16" s="509">
        <f t="shared" si="4"/>
        <v>14.807999999999993</v>
      </c>
      <c r="V16" s="509">
        <f t="shared" si="5"/>
        <v>23.011999999999944</v>
      </c>
      <c r="W16" s="509">
        <f t="shared" si="6"/>
        <v>0</v>
      </c>
      <c r="X16" s="510">
        <f t="shared" si="7"/>
        <v>37.820000000000164</v>
      </c>
      <c r="Y16" s="509" t="s">
        <v>667</v>
      </c>
      <c r="Z16" s="554">
        <v>9009</v>
      </c>
      <c r="AA16" s="554">
        <v>9009</v>
      </c>
      <c r="AB16" s="985">
        <f t="shared" si="8"/>
        <v>910.42</v>
      </c>
      <c r="AD16" s="173">
        <f>D16+'AT-8A_Hon_CCH_UPry'!D16</f>
        <v>13080</v>
      </c>
      <c r="AE16" s="169">
        <f>H16+'AT-8A_Hon_CCH_UPry'!H16</f>
        <v>1992.1499999999999</v>
      </c>
      <c r="AF16" s="169">
        <f>T16+'AT-8A_Hon_CCH_UPry'!T16</f>
        <v>1954.9699999999998</v>
      </c>
      <c r="AG16" s="169">
        <f>X16+'AT-8A_Hon_CCH_UPry'!X16</f>
        <v>62.470000000000198</v>
      </c>
    </row>
    <row r="17" spans="1:33" ht="24.95" customHeight="1" x14ac:dyDescent="0.2">
      <c r="A17" s="941">
        <v>5</v>
      </c>
      <c r="B17" s="370" t="s">
        <v>645</v>
      </c>
      <c r="C17" s="508">
        <v>6212</v>
      </c>
      <c r="D17" s="508">
        <v>5913</v>
      </c>
      <c r="E17" s="509">
        <v>372.72</v>
      </c>
      <c r="F17" s="509">
        <v>248.48</v>
      </c>
      <c r="G17" s="509">
        <v>310.60000000000002</v>
      </c>
      <c r="H17" s="580">
        <f t="shared" si="0"/>
        <v>931.80000000000007</v>
      </c>
      <c r="I17" s="585">
        <v>21</v>
      </c>
      <c r="J17" s="585">
        <v>124.52</v>
      </c>
      <c r="K17" s="585">
        <v>0</v>
      </c>
      <c r="L17" s="581">
        <f t="shared" si="1"/>
        <v>145.51999999999998</v>
      </c>
      <c r="M17" s="509">
        <v>351.72</v>
      </c>
      <c r="N17" s="509">
        <v>234.48000000000002</v>
      </c>
      <c r="O17" s="509">
        <v>291.64999999999998</v>
      </c>
      <c r="P17" s="580">
        <f t="shared" si="2"/>
        <v>877.85</v>
      </c>
      <c r="Q17" s="585">
        <v>349.98</v>
      </c>
      <c r="R17" s="585">
        <v>233.32</v>
      </c>
      <c r="S17" s="585">
        <v>291.64999999999998</v>
      </c>
      <c r="T17" s="581">
        <f t="shared" si="3"/>
        <v>874.94999999999993</v>
      </c>
      <c r="U17" s="509">
        <f t="shared" si="4"/>
        <v>22.740000000000009</v>
      </c>
      <c r="V17" s="509">
        <f t="shared" si="5"/>
        <v>125.68</v>
      </c>
      <c r="W17" s="509">
        <f t="shared" si="6"/>
        <v>0</v>
      </c>
      <c r="X17" s="510">
        <f t="shared" si="7"/>
        <v>148.42000000000007</v>
      </c>
      <c r="Y17" s="509" t="s">
        <v>667</v>
      </c>
      <c r="Z17" s="554">
        <v>5903</v>
      </c>
      <c r="AA17" s="554">
        <v>5903</v>
      </c>
      <c r="AB17" s="985">
        <f t="shared" si="8"/>
        <v>583.29999999999995</v>
      </c>
      <c r="AD17" s="173">
        <f>D17+'AT-8A_Hon_CCH_UPry'!D17</f>
        <v>8520</v>
      </c>
      <c r="AE17" s="169">
        <f>H17+'AT-8A_Hon_CCH_UPry'!H17</f>
        <v>1332.15</v>
      </c>
      <c r="AF17" s="169">
        <f>T17+'AT-8A_Hon_CCH_UPry'!T17</f>
        <v>1253.4499999999998</v>
      </c>
      <c r="AG17" s="169">
        <f>X17+'AT-8A_Hon_CCH_UPry'!X17</f>
        <v>259.65000000000003</v>
      </c>
    </row>
    <row r="18" spans="1:33" ht="24.95" customHeight="1" x14ac:dyDescent="0.2">
      <c r="A18" s="941">
        <v>6</v>
      </c>
      <c r="B18" s="370" t="s">
        <v>646</v>
      </c>
      <c r="C18" s="508">
        <v>4212</v>
      </c>
      <c r="D18" s="508">
        <v>3895</v>
      </c>
      <c r="E18" s="509">
        <v>252.72</v>
      </c>
      <c r="F18" s="509">
        <v>168.48</v>
      </c>
      <c r="G18" s="509">
        <v>210.6</v>
      </c>
      <c r="H18" s="580">
        <f t="shared" si="0"/>
        <v>631.79999999999995</v>
      </c>
      <c r="I18" s="585">
        <v>21</v>
      </c>
      <c r="J18" s="585">
        <v>197.72</v>
      </c>
      <c r="K18" s="585">
        <v>0</v>
      </c>
      <c r="L18" s="581">
        <f t="shared" si="1"/>
        <v>218.72</v>
      </c>
      <c r="M18" s="509">
        <v>231.72</v>
      </c>
      <c r="N18" s="509">
        <v>154.47999999999999</v>
      </c>
      <c r="O18" s="509">
        <v>191.6</v>
      </c>
      <c r="P18" s="580">
        <f t="shared" si="2"/>
        <v>577.79999999999995</v>
      </c>
      <c r="Q18" s="585">
        <v>229.92</v>
      </c>
      <c r="R18" s="585">
        <v>153.28</v>
      </c>
      <c r="S18" s="585">
        <v>191.6</v>
      </c>
      <c r="T18" s="581">
        <f t="shared" si="3"/>
        <v>574.79999999999995</v>
      </c>
      <c r="U18" s="509">
        <f t="shared" si="4"/>
        <v>22.800000000000011</v>
      </c>
      <c r="V18" s="509">
        <f t="shared" si="5"/>
        <v>198.92</v>
      </c>
      <c r="W18" s="509">
        <f t="shared" si="6"/>
        <v>0</v>
      </c>
      <c r="X18" s="510">
        <f t="shared" si="7"/>
        <v>221.72000000000003</v>
      </c>
      <c r="Y18" s="509" t="s">
        <v>667</v>
      </c>
      <c r="Z18" s="554">
        <v>3895</v>
      </c>
      <c r="AA18" s="554">
        <v>3895</v>
      </c>
      <c r="AB18" s="985">
        <f t="shared" si="8"/>
        <v>383.2</v>
      </c>
      <c r="AD18" s="173">
        <f>D18+'AT-8A_Hon_CCH_UPry'!D18</f>
        <v>5625</v>
      </c>
      <c r="AE18" s="169">
        <f>H18+'AT-8A_Hon_CCH_UPry'!H18</f>
        <v>912.89999999999986</v>
      </c>
      <c r="AF18" s="169">
        <f>T18+'AT-8A_Hon_CCH_UPry'!T18</f>
        <v>831</v>
      </c>
      <c r="AG18" s="169">
        <f>X18+'AT-8A_Hon_CCH_UPry'!X18</f>
        <v>359.85</v>
      </c>
    </row>
    <row r="19" spans="1:33" ht="24.95" customHeight="1" x14ac:dyDescent="0.2">
      <c r="A19" s="941">
        <v>7</v>
      </c>
      <c r="B19" s="370" t="s">
        <v>647</v>
      </c>
      <c r="C19" s="508">
        <v>6093</v>
      </c>
      <c r="D19" s="508">
        <v>5866</v>
      </c>
      <c r="E19" s="509">
        <v>365.58</v>
      </c>
      <c r="F19" s="509">
        <v>243.72</v>
      </c>
      <c r="G19" s="509">
        <v>304.64999999999998</v>
      </c>
      <c r="H19" s="580">
        <f t="shared" si="0"/>
        <v>913.94999999999993</v>
      </c>
      <c r="I19" s="585">
        <v>21</v>
      </c>
      <c r="J19" s="585">
        <v>89.4</v>
      </c>
      <c r="K19" s="585">
        <v>0</v>
      </c>
      <c r="L19" s="581">
        <f t="shared" si="1"/>
        <v>110.4</v>
      </c>
      <c r="M19" s="509">
        <v>344.58</v>
      </c>
      <c r="N19" s="509">
        <v>229.72</v>
      </c>
      <c r="O19" s="509">
        <v>292.07</v>
      </c>
      <c r="P19" s="580">
        <f t="shared" si="2"/>
        <v>866.36999999999989</v>
      </c>
      <c r="Q19" s="585">
        <v>350.48399999999998</v>
      </c>
      <c r="R19" s="585">
        <v>233.65600000000001</v>
      </c>
      <c r="S19" s="585">
        <v>292.07</v>
      </c>
      <c r="T19" s="581">
        <f t="shared" si="3"/>
        <v>876.21</v>
      </c>
      <c r="U19" s="509">
        <f t="shared" si="4"/>
        <v>15.096000000000004</v>
      </c>
      <c r="V19" s="509">
        <f t="shared" si="5"/>
        <v>85.463999999999999</v>
      </c>
      <c r="W19" s="509">
        <f t="shared" si="6"/>
        <v>0</v>
      </c>
      <c r="X19" s="510">
        <f t="shared" si="7"/>
        <v>100.55999999999983</v>
      </c>
      <c r="Y19" s="509" t="s">
        <v>667</v>
      </c>
      <c r="Z19" s="554">
        <v>5746</v>
      </c>
      <c r="AA19" s="554">
        <v>5746</v>
      </c>
      <c r="AB19" s="985">
        <f t="shared" si="8"/>
        <v>584.14</v>
      </c>
      <c r="AD19" s="173">
        <f>D19+'AT-8A_Hon_CCH_UPry'!D19</f>
        <v>7999</v>
      </c>
      <c r="AE19" s="169">
        <f>H19+'AT-8A_Hon_CCH_UPry'!H19</f>
        <v>1248.3</v>
      </c>
      <c r="AF19" s="169">
        <f>T19+'AT-8A_Hon_CCH_UPry'!T19</f>
        <v>1191.46</v>
      </c>
      <c r="AG19" s="169">
        <f>X19+'AT-8A_Hon_CCH_UPry'!X19</f>
        <v>187.14999999999984</v>
      </c>
    </row>
    <row r="20" spans="1:33" ht="24.95" customHeight="1" x14ac:dyDescent="0.2">
      <c r="A20" s="941">
        <v>8</v>
      </c>
      <c r="B20" s="370" t="s">
        <v>648</v>
      </c>
      <c r="C20" s="508">
        <v>1521</v>
      </c>
      <c r="D20" s="508">
        <v>1521</v>
      </c>
      <c r="E20" s="509">
        <v>91.26</v>
      </c>
      <c r="F20" s="509">
        <v>60.84</v>
      </c>
      <c r="G20" s="509">
        <v>76.05</v>
      </c>
      <c r="H20" s="580">
        <f t="shared" si="0"/>
        <v>228.15000000000003</v>
      </c>
      <c r="I20" s="585">
        <v>24</v>
      </c>
      <c r="J20" s="585">
        <v>125.82</v>
      </c>
      <c r="K20" s="585">
        <v>0</v>
      </c>
      <c r="L20" s="581">
        <f t="shared" si="1"/>
        <v>149.82</v>
      </c>
      <c r="M20" s="509">
        <v>67.260000000000005</v>
      </c>
      <c r="N20" s="509">
        <v>44.84</v>
      </c>
      <c r="O20" s="509">
        <v>74.95</v>
      </c>
      <c r="P20" s="580">
        <f t="shared" si="2"/>
        <v>187.05</v>
      </c>
      <c r="Q20" s="585">
        <v>89.94</v>
      </c>
      <c r="R20" s="585">
        <v>59.96</v>
      </c>
      <c r="S20" s="585">
        <v>74.95</v>
      </c>
      <c r="T20" s="581">
        <f t="shared" si="3"/>
        <v>224.85000000000002</v>
      </c>
      <c r="U20" s="509">
        <f t="shared" si="4"/>
        <v>1.3200000000000074</v>
      </c>
      <c r="V20" s="509">
        <f t="shared" si="5"/>
        <v>110.69999999999999</v>
      </c>
      <c r="W20" s="509">
        <f t="shared" si="6"/>
        <v>0</v>
      </c>
      <c r="X20" s="510">
        <f t="shared" si="7"/>
        <v>112.01999999999998</v>
      </c>
      <c r="Y20" s="509" t="s">
        <v>667</v>
      </c>
      <c r="Z20" s="554">
        <v>1032</v>
      </c>
      <c r="AA20" s="554">
        <v>1032</v>
      </c>
      <c r="AB20" s="985">
        <f t="shared" si="8"/>
        <v>149.9</v>
      </c>
      <c r="AD20" s="173">
        <f>D20+'AT-8A_Hon_CCH_UPry'!D20</f>
        <v>2155</v>
      </c>
      <c r="AE20" s="169">
        <f>H20+'AT-8A_Hon_CCH_UPry'!H20</f>
        <v>342.75000000000006</v>
      </c>
      <c r="AF20" s="169">
        <f>T20+'AT-8A_Hon_CCH_UPry'!T20</f>
        <v>314.77000000000004</v>
      </c>
      <c r="AG20" s="169">
        <f>X20+'AT-8A_Hon_CCH_UPry'!X20</f>
        <v>165.32999999999998</v>
      </c>
    </row>
    <row r="21" spans="1:33" ht="24.95" customHeight="1" x14ac:dyDescent="0.2">
      <c r="A21" s="941">
        <v>9</v>
      </c>
      <c r="B21" s="370" t="s">
        <v>649</v>
      </c>
      <c r="C21" s="508">
        <v>8134</v>
      </c>
      <c r="D21" s="508">
        <v>7927</v>
      </c>
      <c r="E21" s="509">
        <v>488.04</v>
      </c>
      <c r="F21" s="509">
        <v>325.36</v>
      </c>
      <c r="G21" s="509">
        <v>406.7</v>
      </c>
      <c r="H21" s="580">
        <f t="shared" si="0"/>
        <v>1220.1000000000001</v>
      </c>
      <c r="I21" s="585">
        <v>15</v>
      </c>
      <c r="J21" s="585">
        <v>75.13</v>
      </c>
      <c r="K21" s="585">
        <v>0</v>
      </c>
      <c r="L21" s="581">
        <f t="shared" si="1"/>
        <v>90.13</v>
      </c>
      <c r="M21" s="509">
        <v>473.04</v>
      </c>
      <c r="N21" s="509">
        <v>315.36</v>
      </c>
      <c r="O21" s="509">
        <v>395.92</v>
      </c>
      <c r="P21" s="580">
        <f t="shared" si="2"/>
        <v>1184.3200000000002</v>
      </c>
      <c r="Q21" s="585">
        <v>475.10399999999998</v>
      </c>
      <c r="R21" s="585">
        <v>316.73599999999999</v>
      </c>
      <c r="S21" s="585">
        <v>395.92</v>
      </c>
      <c r="T21" s="581">
        <f t="shared" si="3"/>
        <v>1187.76</v>
      </c>
      <c r="U21" s="509">
        <f t="shared" si="4"/>
        <v>12.936000000000035</v>
      </c>
      <c r="V21" s="509">
        <f t="shared" si="5"/>
        <v>73.754000000000019</v>
      </c>
      <c r="W21" s="509">
        <f t="shared" si="6"/>
        <v>0</v>
      </c>
      <c r="X21" s="510">
        <f t="shared" si="7"/>
        <v>86.690000000000282</v>
      </c>
      <c r="Y21" s="509" t="s">
        <v>667</v>
      </c>
      <c r="Z21" s="554">
        <v>7727</v>
      </c>
      <c r="AA21" s="554">
        <v>7727</v>
      </c>
      <c r="AB21" s="985">
        <f t="shared" si="8"/>
        <v>791.83999999999992</v>
      </c>
      <c r="AD21" s="173">
        <f>D21+'AT-8A_Hon_CCH_UPry'!D21</f>
        <v>11850</v>
      </c>
      <c r="AE21" s="169">
        <f>H21+'AT-8A_Hon_CCH_UPry'!H21</f>
        <v>1825.5000000000002</v>
      </c>
      <c r="AF21" s="169">
        <f>T21+'AT-8A_Hon_CCH_UPry'!T21</f>
        <v>1774.46</v>
      </c>
      <c r="AG21" s="169">
        <f>X21+'AT-8A_Hon_CCH_UPry'!X21</f>
        <v>185.68000000000029</v>
      </c>
    </row>
    <row r="22" spans="1:33" ht="24.95" customHeight="1" x14ac:dyDescent="0.2">
      <c r="A22" s="941">
        <v>10</v>
      </c>
      <c r="B22" s="370" t="s">
        <v>650</v>
      </c>
      <c r="C22" s="508">
        <v>6213</v>
      </c>
      <c r="D22" s="508">
        <v>5992</v>
      </c>
      <c r="E22" s="509">
        <v>372.78</v>
      </c>
      <c r="F22" s="509">
        <v>248.52</v>
      </c>
      <c r="G22" s="509">
        <v>310.64999999999998</v>
      </c>
      <c r="H22" s="580">
        <f t="shared" si="0"/>
        <v>931.94999999999993</v>
      </c>
      <c r="I22" s="585">
        <v>21</v>
      </c>
      <c r="J22" s="585">
        <v>149.47999999999999</v>
      </c>
      <c r="K22" s="585">
        <v>0</v>
      </c>
      <c r="L22" s="581">
        <f t="shared" si="1"/>
        <v>170.48</v>
      </c>
      <c r="M22" s="509">
        <v>351.78</v>
      </c>
      <c r="N22" s="509">
        <v>234.51999999999998</v>
      </c>
      <c r="O22" s="509">
        <v>298.31</v>
      </c>
      <c r="P22" s="580">
        <f t="shared" si="2"/>
        <v>884.6099999999999</v>
      </c>
      <c r="Q22" s="585">
        <v>357.97199999999998</v>
      </c>
      <c r="R22" s="585">
        <v>238.648</v>
      </c>
      <c r="S22" s="585">
        <v>298.31</v>
      </c>
      <c r="T22" s="581">
        <f t="shared" si="3"/>
        <v>894.93000000000006</v>
      </c>
      <c r="U22" s="509">
        <f t="shared" si="4"/>
        <v>14.807999999999993</v>
      </c>
      <c r="V22" s="509">
        <f t="shared" si="5"/>
        <v>145.352</v>
      </c>
      <c r="W22" s="509">
        <f t="shared" si="6"/>
        <v>0</v>
      </c>
      <c r="X22" s="510">
        <f t="shared" si="7"/>
        <v>160.15999999999985</v>
      </c>
      <c r="Y22" s="509" t="s">
        <v>667</v>
      </c>
      <c r="Z22" s="554">
        <v>5783</v>
      </c>
      <c r="AA22" s="554">
        <v>5783</v>
      </c>
      <c r="AB22" s="985">
        <f t="shared" si="8"/>
        <v>596.62</v>
      </c>
      <c r="AD22" s="173">
        <f>D22+'AT-8A_Hon_CCH_UPry'!D22</f>
        <v>9433</v>
      </c>
      <c r="AE22" s="169">
        <f>H22+'AT-8A_Hon_CCH_UPry'!H22</f>
        <v>1467</v>
      </c>
      <c r="AF22" s="169">
        <f>T22+'AT-8A_Hon_CCH_UPry'!T22</f>
        <v>1406.88</v>
      </c>
      <c r="AG22" s="169">
        <f>X22+'AT-8A_Hon_CCH_UPry'!X22</f>
        <v>136.52999999999986</v>
      </c>
    </row>
    <row r="23" spans="1:33" ht="24.95" customHeight="1" x14ac:dyDescent="0.2">
      <c r="A23" s="941">
        <v>11</v>
      </c>
      <c r="B23" s="370" t="s">
        <v>651</v>
      </c>
      <c r="C23" s="508">
        <v>4426</v>
      </c>
      <c r="D23" s="508">
        <v>4253</v>
      </c>
      <c r="E23" s="509">
        <v>265.56</v>
      </c>
      <c r="F23" s="509">
        <v>177.04</v>
      </c>
      <c r="G23" s="509">
        <v>221.3</v>
      </c>
      <c r="H23" s="580">
        <f t="shared" si="0"/>
        <v>663.90000000000009</v>
      </c>
      <c r="I23" s="585">
        <v>21</v>
      </c>
      <c r="J23" s="585">
        <v>72.23</v>
      </c>
      <c r="K23" s="585">
        <v>0</v>
      </c>
      <c r="L23" s="581">
        <f t="shared" si="1"/>
        <v>93.23</v>
      </c>
      <c r="M23" s="509">
        <v>244.55999999999995</v>
      </c>
      <c r="N23" s="509">
        <v>163.03999999999996</v>
      </c>
      <c r="O23" s="509">
        <v>210.88</v>
      </c>
      <c r="P23" s="580">
        <f t="shared" si="2"/>
        <v>618.4799999999999</v>
      </c>
      <c r="Q23" s="585">
        <v>253.05600000000001</v>
      </c>
      <c r="R23" s="585">
        <v>168.70400000000001</v>
      </c>
      <c r="S23" s="585">
        <v>210.88</v>
      </c>
      <c r="T23" s="581">
        <f t="shared" si="3"/>
        <v>632.64</v>
      </c>
      <c r="U23" s="509">
        <f t="shared" si="4"/>
        <v>12.503999999999934</v>
      </c>
      <c r="V23" s="509">
        <f t="shared" si="5"/>
        <v>66.565999999999974</v>
      </c>
      <c r="W23" s="509">
        <f t="shared" si="6"/>
        <v>0</v>
      </c>
      <c r="X23" s="510">
        <f t="shared" si="7"/>
        <v>79.069999999999936</v>
      </c>
      <c r="Y23" s="509" t="s">
        <v>667</v>
      </c>
      <c r="Z23" s="554">
        <v>4069</v>
      </c>
      <c r="AA23" s="554">
        <v>4069</v>
      </c>
      <c r="AB23" s="985">
        <f t="shared" si="8"/>
        <v>421.76</v>
      </c>
      <c r="AD23" s="173">
        <f>D23+'AT-8A_Hon_CCH_UPry'!D23</f>
        <v>6374</v>
      </c>
      <c r="AE23" s="169">
        <f>H23+'AT-8A_Hon_CCH_UPry'!H23</f>
        <v>1005.9000000000001</v>
      </c>
      <c r="AF23" s="169">
        <f>T23+'AT-8A_Hon_CCH_UPry'!T23</f>
        <v>947.7</v>
      </c>
      <c r="AG23" s="169">
        <f>X23+'AT-8A_Hon_CCH_UPry'!X23</f>
        <v>96.559999999999945</v>
      </c>
    </row>
    <row r="24" spans="1:33" ht="24.95" customHeight="1" x14ac:dyDescent="0.2">
      <c r="A24" s="941">
        <v>12</v>
      </c>
      <c r="B24" s="370" t="s">
        <v>652</v>
      </c>
      <c r="C24" s="508">
        <v>1849</v>
      </c>
      <c r="D24" s="508">
        <v>1849</v>
      </c>
      <c r="E24" s="509">
        <v>110.94</v>
      </c>
      <c r="F24" s="509">
        <v>73.959999999999994</v>
      </c>
      <c r="G24" s="509">
        <v>92.45</v>
      </c>
      <c r="H24" s="580">
        <f t="shared" si="0"/>
        <v>277.34999999999997</v>
      </c>
      <c r="I24" s="585">
        <v>12</v>
      </c>
      <c r="J24" s="585">
        <v>87.14</v>
      </c>
      <c r="K24" s="585">
        <v>0</v>
      </c>
      <c r="L24" s="581">
        <f t="shared" si="1"/>
        <v>99.14</v>
      </c>
      <c r="M24" s="509">
        <v>98.94</v>
      </c>
      <c r="N24" s="509">
        <v>65.959999999999994</v>
      </c>
      <c r="O24" s="509">
        <v>80.849999999999994</v>
      </c>
      <c r="P24" s="580">
        <f t="shared" si="2"/>
        <v>245.74999999999997</v>
      </c>
      <c r="Q24" s="585">
        <v>97.02</v>
      </c>
      <c r="R24" s="585">
        <v>64.680000000000007</v>
      </c>
      <c r="S24" s="585">
        <v>80.849999999999994</v>
      </c>
      <c r="T24" s="581">
        <f t="shared" si="3"/>
        <v>242.54999999999998</v>
      </c>
      <c r="U24" s="509">
        <f t="shared" si="4"/>
        <v>13.920000000000002</v>
      </c>
      <c r="V24" s="509">
        <f t="shared" si="5"/>
        <v>88.419999999999987</v>
      </c>
      <c r="W24" s="509">
        <f t="shared" si="6"/>
        <v>0</v>
      </c>
      <c r="X24" s="510">
        <f t="shared" si="7"/>
        <v>102.34</v>
      </c>
      <c r="Y24" s="509" t="s">
        <v>667</v>
      </c>
      <c r="Z24" s="554">
        <v>1849</v>
      </c>
      <c r="AA24" s="554">
        <v>1849</v>
      </c>
      <c r="AB24" s="985">
        <f t="shared" si="8"/>
        <v>161.69999999999999</v>
      </c>
      <c r="AD24" s="173">
        <f>D24+'AT-8A_Hon_CCH_UPry'!D24</f>
        <v>3725</v>
      </c>
      <c r="AE24" s="169">
        <f>H24+'AT-8A_Hon_CCH_UPry'!H24</f>
        <v>550.34999999999991</v>
      </c>
      <c r="AF24" s="169">
        <f>T24+'AT-8A_Hon_CCH_UPry'!T24</f>
        <v>506.15</v>
      </c>
      <c r="AG24" s="169">
        <f>X24+'AT-8A_Hon_CCH_UPry'!X24</f>
        <v>133.41000000000003</v>
      </c>
    </row>
    <row r="25" spans="1:33" ht="24.95" customHeight="1" x14ac:dyDescent="0.2">
      <c r="A25" s="941">
        <v>13</v>
      </c>
      <c r="B25" s="370" t="s">
        <v>653</v>
      </c>
      <c r="C25" s="508">
        <v>7718</v>
      </c>
      <c r="D25" s="508">
        <v>7374</v>
      </c>
      <c r="E25" s="509">
        <v>463.08</v>
      </c>
      <c r="F25" s="509">
        <v>308.72000000000003</v>
      </c>
      <c r="G25" s="509">
        <v>385.9</v>
      </c>
      <c r="H25" s="580">
        <f t="shared" si="0"/>
        <v>1157.6999999999998</v>
      </c>
      <c r="I25" s="585">
        <v>15</v>
      </c>
      <c r="J25" s="585">
        <v>266.86</v>
      </c>
      <c r="K25" s="585">
        <v>0</v>
      </c>
      <c r="L25" s="581">
        <f t="shared" si="1"/>
        <v>281.86</v>
      </c>
      <c r="M25" s="509">
        <v>448.07999999999993</v>
      </c>
      <c r="N25" s="509">
        <v>298.71999999999997</v>
      </c>
      <c r="O25" s="509">
        <v>367.64</v>
      </c>
      <c r="P25" s="580">
        <f t="shared" si="2"/>
        <v>1114.44</v>
      </c>
      <c r="Q25" s="585">
        <v>441.16800000000001</v>
      </c>
      <c r="R25" s="585">
        <v>294.11200000000002</v>
      </c>
      <c r="S25" s="585">
        <v>367.64</v>
      </c>
      <c r="T25" s="581">
        <f t="shared" si="3"/>
        <v>1102.92</v>
      </c>
      <c r="U25" s="509">
        <f t="shared" si="4"/>
        <v>21.911999999999921</v>
      </c>
      <c r="V25" s="509">
        <f t="shared" si="5"/>
        <v>271.4679999999999</v>
      </c>
      <c r="W25" s="509">
        <f t="shared" si="6"/>
        <v>0</v>
      </c>
      <c r="X25" s="510">
        <f t="shared" si="7"/>
        <v>293.38000000000011</v>
      </c>
      <c r="Y25" s="509" t="s">
        <v>667</v>
      </c>
      <c r="Z25" s="554">
        <v>7224</v>
      </c>
      <c r="AA25" s="554">
        <v>7224</v>
      </c>
      <c r="AB25" s="985">
        <f t="shared" si="8"/>
        <v>735.28</v>
      </c>
      <c r="AD25" s="173">
        <f>D25+'AT-8A_Hon_CCH_UPry'!D25</f>
        <v>12148</v>
      </c>
      <c r="AE25" s="169">
        <f>H25+'AT-8A_Hon_CCH_UPry'!H25</f>
        <v>1885.1999999999998</v>
      </c>
      <c r="AF25" s="169">
        <f>T25+'AT-8A_Hon_CCH_UPry'!T25</f>
        <v>1815.96</v>
      </c>
      <c r="AG25" s="169">
        <f>X25+'AT-8A_Hon_CCH_UPry'!X25</f>
        <v>299.88000000000011</v>
      </c>
    </row>
    <row r="26" spans="1:33" ht="24.95" customHeight="1" x14ac:dyDescent="0.2">
      <c r="A26" s="941">
        <v>14</v>
      </c>
      <c r="B26" s="370" t="s">
        <v>654</v>
      </c>
      <c r="C26" s="508">
        <v>13984</v>
      </c>
      <c r="D26" s="508">
        <v>13590</v>
      </c>
      <c r="E26" s="509">
        <v>839.04</v>
      </c>
      <c r="F26" s="509">
        <v>559.36</v>
      </c>
      <c r="G26" s="509">
        <v>699.2</v>
      </c>
      <c r="H26" s="580">
        <f t="shared" si="0"/>
        <v>2097.6000000000004</v>
      </c>
      <c r="I26" s="585">
        <v>21</v>
      </c>
      <c r="J26" s="585">
        <v>266.81</v>
      </c>
      <c r="K26" s="585">
        <v>0</v>
      </c>
      <c r="L26" s="581">
        <f t="shared" si="1"/>
        <v>287.81</v>
      </c>
      <c r="M26" s="509">
        <v>818.04</v>
      </c>
      <c r="N26" s="509">
        <v>545.36</v>
      </c>
      <c r="O26" s="509">
        <v>677.27</v>
      </c>
      <c r="P26" s="580">
        <f t="shared" si="2"/>
        <v>2040.67</v>
      </c>
      <c r="Q26" s="585">
        <v>812.72400000000005</v>
      </c>
      <c r="R26" s="585">
        <v>541.81600000000003</v>
      </c>
      <c r="S26" s="585">
        <v>677.27</v>
      </c>
      <c r="T26" s="581">
        <f t="shared" si="3"/>
        <v>2031.81</v>
      </c>
      <c r="U26" s="509">
        <f t="shared" si="4"/>
        <v>26.315999999999917</v>
      </c>
      <c r="V26" s="509">
        <f t="shared" si="5"/>
        <v>270.35400000000004</v>
      </c>
      <c r="W26" s="509">
        <f t="shared" si="6"/>
        <v>0</v>
      </c>
      <c r="X26" s="510">
        <f t="shared" si="7"/>
        <v>296.67000000000007</v>
      </c>
      <c r="Y26" s="509" t="s">
        <v>667</v>
      </c>
      <c r="Z26" s="554">
        <v>13483</v>
      </c>
      <c r="AA26" s="554">
        <v>13483</v>
      </c>
      <c r="AB26" s="985">
        <f t="shared" si="8"/>
        <v>1354.54</v>
      </c>
      <c r="AD26" s="173">
        <f>D26+'AT-8A_Hon_CCH_UPry'!D26</f>
        <v>20433</v>
      </c>
      <c r="AE26" s="169">
        <f>H26+'AT-8A_Hon_CCH_UPry'!H26</f>
        <v>3145.6500000000005</v>
      </c>
      <c r="AF26" s="169">
        <f>T26+'AT-8A_Hon_CCH_UPry'!T26</f>
        <v>3054.48</v>
      </c>
      <c r="AG26" s="169">
        <f>X26+'AT-8A_Hon_CCH_UPry'!X26</f>
        <v>323.62000000000012</v>
      </c>
    </row>
    <row r="27" spans="1:33" ht="24.95" customHeight="1" x14ac:dyDescent="0.2">
      <c r="A27" s="941">
        <v>15</v>
      </c>
      <c r="B27" s="370" t="s">
        <v>655</v>
      </c>
      <c r="C27" s="508">
        <v>10801</v>
      </c>
      <c r="D27" s="508">
        <v>10568</v>
      </c>
      <c r="E27" s="509">
        <v>648.05999999999995</v>
      </c>
      <c r="F27" s="509">
        <v>432.04</v>
      </c>
      <c r="G27" s="509">
        <v>540.04999999999995</v>
      </c>
      <c r="H27" s="580">
        <f t="shared" si="0"/>
        <v>1620.1499999999999</v>
      </c>
      <c r="I27" s="585">
        <v>24</v>
      </c>
      <c r="J27" s="585">
        <v>140.37</v>
      </c>
      <c r="K27" s="585">
        <v>0</v>
      </c>
      <c r="L27" s="581">
        <f t="shared" si="1"/>
        <v>164.37</v>
      </c>
      <c r="M27" s="509">
        <v>624.05999999999995</v>
      </c>
      <c r="N27" s="509">
        <v>416.03999999999996</v>
      </c>
      <c r="O27" s="509">
        <v>526.23</v>
      </c>
      <c r="P27" s="580">
        <f t="shared" si="2"/>
        <v>1566.33</v>
      </c>
      <c r="Q27" s="585">
        <v>631.476</v>
      </c>
      <c r="R27" s="585">
        <v>420.98399999999998</v>
      </c>
      <c r="S27" s="585">
        <v>526.23</v>
      </c>
      <c r="T27" s="581">
        <f t="shared" si="3"/>
        <v>1578.69</v>
      </c>
      <c r="U27" s="509">
        <f t="shared" si="4"/>
        <v>16.583999999999946</v>
      </c>
      <c r="V27" s="509">
        <f t="shared" si="5"/>
        <v>135.42599999999999</v>
      </c>
      <c r="W27" s="509">
        <f t="shared" si="6"/>
        <v>0</v>
      </c>
      <c r="X27" s="510">
        <f t="shared" si="7"/>
        <v>152.00999999999976</v>
      </c>
      <c r="Y27" s="509" t="s">
        <v>667</v>
      </c>
      <c r="Z27" s="554">
        <v>10314</v>
      </c>
      <c r="AA27" s="554">
        <v>10314</v>
      </c>
      <c r="AB27" s="985">
        <f t="shared" si="8"/>
        <v>1052.46</v>
      </c>
      <c r="AD27" s="173">
        <f>D27+'AT-8A_Hon_CCH_UPry'!D27</f>
        <v>15621</v>
      </c>
      <c r="AE27" s="169">
        <f>H27+'AT-8A_Hon_CCH_UPry'!H27</f>
        <v>2404.5</v>
      </c>
      <c r="AF27" s="169">
        <f>T27+'AT-8A_Hon_CCH_UPry'!T27</f>
        <v>2332.52</v>
      </c>
      <c r="AG27" s="169">
        <f>X27+'AT-8A_Hon_CCH_UPry'!X27</f>
        <v>324.02999999999975</v>
      </c>
    </row>
    <row r="28" spans="1:33" ht="24.95" customHeight="1" x14ac:dyDescent="0.2">
      <c r="A28" s="941">
        <v>16</v>
      </c>
      <c r="B28" s="370" t="s">
        <v>656</v>
      </c>
      <c r="C28" s="508">
        <v>14421</v>
      </c>
      <c r="D28" s="508">
        <v>14178</v>
      </c>
      <c r="E28" s="509">
        <v>865.26</v>
      </c>
      <c r="F28" s="509">
        <v>576.84</v>
      </c>
      <c r="G28" s="509">
        <v>721.05</v>
      </c>
      <c r="H28" s="580">
        <f t="shared" si="0"/>
        <v>2163.1499999999996</v>
      </c>
      <c r="I28" s="585">
        <v>36</v>
      </c>
      <c r="J28" s="585">
        <v>232.66</v>
      </c>
      <c r="K28" s="585">
        <v>0</v>
      </c>
      <c r="L28" s="581">
        <f t="shared" si="1"/>
        <v>268.65999999999997</v>
      </c>
      <c r="M28" s="509">
        <v>829.25999999999988</v>
      </c>
      <c r="N28" s="509">
        <v>552.83999999999992</v>
      </c>
      <c r="O28" s="509">
        <v>696.05</v>
      </c>
      <c r="P28" s="580">
        <f t="shared" si="2"/>
        <v>2078.1499999999996</v>
      </c>
      <c r="Q28" s="585">
        <v>835.26</v>
      </c>
      <c r="R28" s="585">
        <v>556.84</v>
      </c>
      <c r="S28" s="585">
        <v>696.05</v>
      </c>
      <c r="T28" s="581">
        <f t="shared" si="3"/>
        <v>2088.1499999999996</v>
      </c>
      <c r="U28" s="509">
        <f t="shared" si="4"/>
        <v>29.999999999999886</v>
      </c>
      <c r="V28" s="509">
        <f t="shared" si="5"/>
        <v>228.65999999999985</v>
      </c>
      <c r="W28" s="509">
        <f t="shared" si="6"/>
        <v>0</v>
      </c>
      <c r="X28" s="510">
        <f t="shared" si="7"/>
        <v>258.65999999999985</v>
      </c>
      <c r="Y28" s="509" t="s">
        <v>667</v>
      </c>
      <c r="Z28" s="554">
        <v>11923</v>
      </c>
      <c r="AA28" s="554">
        <v>11923</v>
      </c>
      <c r="AB28" s="985">
        <f t="shared" si="8"/>
        <v>1392.1</v>
      </c>
      <c r="AD28" s="173">
        <f>D28+'AT-8A_Hon_CCH_UPry'!D28</f>
        <v>18224</v>
      </c>
      <c r="AE28" s="169">
        <f>H28+'AT-8A_Hon_CCH_UPry'!H28</f>
        <v>2793.7499999999995</v>
      </c>
      <c r="AF28" s="169">
        <f>T28+'AT-8A_Hon_CCH_UPry'!T28</f>
        <v>2688.1499999999996</v>
      </c>
      <c r="AG28" s="169">
        <f>X28+'AT-8A_Hon_CCH_UPry'!X28</f>
        <v>272.88999999999987</v>
      </c>
    </row>
    <row r="29" spans="1:33" ht="24.95" customHeight="1" x14ac:dyDescent="0.2">
      <c r="A29" s="941">
        <v>17</v>
      </c>
      <c r="B29" s="370" t="s">
        <v>657</v>
      </c>
      <c r="C29" s="508">
        <v>10177</v>
      </c>
      <c r="D29" s="508">
        <v>9943</v>
      </c>
      <c r="E29" s="509">
        <v>610.62</v>
      </c>
      <c r="F29" s="509">
        <v>407.08</v>
      </c>
      <c r="G29" s="509">
        <v>508.85</v>
      </c>
      <c r="H29" s="580">
        <f t="shared" si="0"/>
        <v>1526.5500000000002</v>
      </c>
      <c r="I29" s="585">
        <v>26.04</v>
      </c>
      <c r="J29" s="585">
        <v>-18.34</v>
      </c>
      <c r="K29" s="585">
        <v>0</v>
      </c>
      <c r="L29" s="581">
        <f t="shared" si="1"/>
        <v>7.6999999999999993</v>
      </c>
      <c r="M29" s="509">
        <v>584.58000000000004</v>
      </c>
      <c r="N29" s="509">
        <v>389.72</v>
      </c>
      <c r="O29" s="509">
        <v>495.15</v>
      </c>
      <c r="P29" s="580">
        <f t="shared" si="2"/>
        <v>1469.45</v>
      </c>
      <c r="Q29" s="585">
        <v>594.17999999999995</v>
      </c>
      <c r="R29" s="585">
        <v>396.12</v>
      </c>
      <c r="S29" s="585">
        <v>495.15</v>
      </c>
      <c r="T29" s="581">
        <f t="shared" si="3"/>
        <v>1485.4499999999998</v>
      </c>
      <c r="U29" s="509">
        <f t="shared" si="4"/>
        <v>16.440000000000055</v>
      </c>
      <c r="V29" s="509">
        <f t="shared" si="5"/>
        <v>-24.739999999999952</v>
      </c>
      <c r="W29" s="509">
        <f t="shared" si="6"/>
        <v>0</v>
      </c>
      <c r="X29" s="510">
        <f t="shared" si="7"/>
        <v>-8.2999999999997272</v>
      </c>
      <c r="Y29" s="509" t="s">
        <v>667</v>
      </c>
      <c r="Z29" s="554">
        <v>9743</v>
      </c>
      <c r="AA29" s="554">
        <v>9743</v>
      </c>
      <c r="AB29" s="985">
        <f t="shared" si="8"/>
        <v>990.3</v>
      </c>
      <c r="AD29" s="173">
        <f>D29+'AT-8A_Hon_CCH_UPry'!D29</f>
        <v>13976</v>
      </c>
      <c r="AE29" s="169">
        <f>H29+'AT-8A_Hon_CCH_UPry'!H29</f>
        <v>2151.9</v>
      </c>
      <c r="AF29" s="169">
        <f>T29+'AT-8A_Hon_CCH_UPry'!T29</f>
        <v>2085.1999999999998</v>
      </c>
      <c r="AG29" s="169">
        <f>X29+'AT-8A_Hon_CCH_UPry'!X29</f>
        <v>95.520000000000238</v>
      </c>
    </row>
    <row r="30" spans="1:33" ht="24.95" customHeight="1" x14ac:dyDescent="0.2">
      <c r="A30" s="941">
        <v>18</v>
      </c>
      <c r="B30" s="370" t="s">
        <v>658</v>
      </c>
      <c r="C30" s="508">
        <v>11783</v>
      </c>
      <c r="D30" s="508">
        <v>11598</v>
      </c>
      <c r="E30" s="509">
        <v>706.98</v>
      </c>
      <c r="F30" s="509">
        <v>471.32</v>
      </c>
      <c r="G30" s="509">
        <v>589.15</v>
      </c>
      <c r="H30" s="580">
        <f t="shared" si="0"/>
        <v>1767.4499999999998</v>
      </c>
      <c r="I30" s="585">
        <v>18</v>
      </c>
      <c r="J30" s="585">
        <v>-12.13</v>
      </c>
      <c r="K30" s="585">
        <v>0</v>
      </c>
      <c r="L30" s="581">
        <f t="shared" si="1"/>
        <v>5.8699999999999992</v>
      </c>
      <c r="M30" s="509">
        <v>688.98</v>
      </c>
      <c r="N30" s="509">
        <v>459.32</v>
      </c>
      <c r="O30" s="509">
        <v>578.75</v>
      </c>
      <c r="P30" s="580">
        <f t="shared" si="2"/>
        <v>1727.05</v>
      </c>
      <c r="Q30" s="585">
        <v>694.5</v>
      </c>
      <c r="R30" s="585">
        <v>463</v>
      </c>
      <c r="S30" s="585">
        <v>578.75</v>
      </c>
      <c r="T30" s="581">
        <f t="shared" si="3"/>
        <v>1736.25</v>
      </c>
      <c r="U30" s="509">
        <f t="shared" si="4"/>
        <v>12.480000000000018</v>
      </c>
      <c r="V30" s="509">
        <f t="shared" si="5"/>
        <v>-15.810000000000002</v>
      </c>
      <c r="W30" s="509">
        <f t="shared" si="6"/>
        <v>0</v>
      </c>
      <c r="X30" s="510">
        <f t="shared" si="7"/>
        <v>-3.3300000000001546</v>
      </c>
      <c r="Y30" s="509" t="s">
        <v>667</v>
      </c>
      <c r="Z30" s="554">
        <v>11532</v>
      </c>
      <c r="AA30" s="554">
        <v>11532</v>
      </c>
      <c r="AB30" s="985">
        <f t="shared" si="8"/>
        <v>1157.5</v>
      </c>
      <c r="AD30" s="173">
        <f>D30+'AT-8A_Hon_CCH_UPry'!D30</f>
        <v>18140</v>
      </c>
      <c r="AE30" s="169">
        <f>H30+'AT-8A_Hon_CCH_UPry'!H30</f>
        <v>2769.75</v>
      </c>
      <c r="AF30" s="169">
        <f>T30+'AT-8A_Hon_CCH_UPry'!T30</f>
        <v>2733.19</v>
      </c>
      <c r="AG30" s="169">
        <f>X30+'AT-8A_Hon_CCH_UPry'!X30</f>
        <v>18.969999999999914</v>
      </c>
    </row>
    <row r="31" spans="1:33" ht="24.95" customHeight="1" x14ac:dyDescent="0.2">
      <c r="A31" s="941">
        <v>19</v>
      </c>
      <c r="B31" s="370" t="s">
        <v>659</v>
      </c>
      <c r="C31" s="508">
        <v>12997</v>
      </c>
      <c r="D31" s="508">
        <v>12797</v>
      </c>
      <c r="E31" s="509">
        <v>779.82</v>
      </c>
      <c r="F31" s="509">
        <v>519.88</v>
      </c>
      <c r="G31" s="509">
        <v>649.85</v>
      </c>
      <c r="H31" s="580">
        <f t="shared" si="0"/>
        <v>1949.5500000000002</v>
      </c>
      <c r="I31" s="585">
        <v>24</v>
      </c>
      <c r="J31" s="585">
        <v>-115.38</v>
      </c>
      <c r="K31" s="585">
        <v>0</v>
      </c>
      <c r="L31" s="581">
        <f t="shared" si="1"/>
        <v>-91.38</v>
      </c>
      <c r="M31" s="509">
        <v>755.82</v>
      </c>
      <c r="N31" s="509">
        <v>503.88000000000005</v>
      </c>
      <c r="O31" s="509">
        <v>637.85</v>
      </c>
      <c r="P31" s="580">
        <f t="shared" si="2"/>
        <v>1897.5500000000002</v>
      </c>
      <c r="Q31" s="585">
        <v>765.42</v>
      </c>
      <c r="R31" s="585">
        <v>510.28</v>
      </c>
      <c r="S31" s="585">
        <v>637.85</v>
      </c>
      <c r="T31" s="581">
        <f t="shared" si="3"/>
        <v>1913.5499999999997</v>
      </c>
      <c r="U31" s="509">
        <f t="shared" si="4"/>
        <v>14.400000000000091</v>
      </c>
      <c r="V31" s="509">
        <f t="shared" si="5"/>
        <v>-121.77999999999992</v>
      </c>
      <c r="W31" s="509">
        <f t="shared" si="6"/>
        <v>0</v>
      </c>
      <c r="X31" s="510">
        <f t="shared" si="7"/>
        <v>-107.37999999999965</v>
      </c>
      <c r="Y31" s="509" t="s">
        <v>667</v>
      </c>
      <c r="Z31" s="554">
        <v>12575</v>
      </c>
      <c r="AA31" s="554">
        <v>12575</v>
      </c>
      <c r="AB31" s="985">
        <f t="shared" si="8"/>
        <v>1275.6999999999998</v>
      </c>
      <c r="AD31" s="173">
        <f>D31+'AT-8A_Hon_CCH_UPry'!D31</f>
        <v>20000</v>
      </c>
      <c r="AE31" s="169">
        <f>H31+'AT-8A_Hon_CCH_UPry'!H31</f>
        <v>3091.05</v>
      </c>
      <c r="AF31" s="169">
        <f>T31+'AT-8A_Hon_CCH_UPry'!T31</f>
        <v>3031.45</v>
      </c>
      <c r="AG31" s="169">
        <f>X31+'AT-8A_Hon_CCH_UPry'!X31</f>
        <v>-55.399999999999636</v>
      </c>
    </row>
    <row r="32" spans="1:33" ht="24.95" customHeight="1" x14ac:dyDescent="0.2">
      <c r="A32" s="941">
        <v>20</v>
      </c>
      <c r="B32" s="370" t="s">
        <v>660</v>
      </c>
      <c r="C32" s="508">
        <v>8049</v>
      </c>
      <c r="D32" s="508">
        <v>7828</v>
      </c>
      <c r="E32" s="509">
        <v>482.94</v>
      </c>
      <c r="F32" s="509">
        <v>321.95999999999998</v>
      </c>
      <c r="G32" s="509">
        <v>402.45</v>
      </c>
      <c r="H32" s="580">
        <f t="shared" si="0"/>
        <v>1207.3499999999999</v>
      </c>
      <c r="I32" s="585">
        <v>15</v>
      </c>
      <c r="J32" s="585">
        <v>27.11</v>
      </c>
      <c r="K32" s="585">
        <v>0</v>
      </c>
      <c r="L32" s="581">
        <f t="shared" si="1"/>
        <v>42.11</v>
      </c>
      <c r="M32" s="509">
        <v>467.94</v>
      </c>
      <c r="N32" s="509">
        <v>311.95999999999998</v>
      </c>
      <c r="O32" s="509">
        <v>390.51</v>
      </c>
      <c r="P32" s="580">
        <f t="shared" si="2"/>
        <v>1170.4099999999999</v>
      </c>
      <c r="Q32" s="585">
        <v>468.61200000000002</v>
      </c>
      <c r="R32" s="585">
        <v>312.40800000000002</v>
      </c>
      <c r="S32" s="585">
        <v>390.51</v>
      </c>
      <c r="T32" s="581">
        <f t="shared" si="3"/>
        <v>1171.53</v>
      </c>
      <c r="U32" s="509">
        <f t="shared" si="4"/>
        <v>14.327999999999975</v>
      </c>
      <c r="V32" s="509">
        <f t="shared" si="5"/>
        <v>26.661999999999978</v>
      </c>
      <c r="W32" s="509">
        <f t="shared" si="6"/>
        <v>0</v>
      </c>
      <c r="X32" s="510">
        <f t="shared" si="7"/>
        <v>40.989999999999782</v>
      </c>
      <c r="Y32" s="509" t="s">
        <v>667</v>
      </c>
      <c r="Z32" s="554">
        <v>7564</v>
      </c>
      <c r="AA32" s="554">
        <v>7564</v>
      </c>
      <c r="AB32" s="985">
        <f t="shared" si="8"/>
        <v>781.02</v>
      </c>
      <c r="AD32" s="173">
        <f>D32+'AT-8A_Hon_CCH_UPry'!D32</f>
        <v>11291</v>
      </c>
      <c r="AE32" s="169">
        <f>H32+'AT-8A_Hon_CCH_UPry'!H32</f>
        <v>1721.6999999999998</v>
      </c>
      <c r="AF32" s="169">
        <f>T32+'AT-8A_Hon_CCH_UPry'!T32</f>
        <v>1671.22</v>
      </c>
      <c r="AG32" s="169">
        <f>X32+'AT-8A_Hon_CCH_UPry'!X32</f>
        <v>44.549999999999784</v>
      </c>
    </row>
    <row r="33" spans="1:33" ht="24.95" customHeight="1" x14ac:dyDescent="0.2">
      <c r="A33" s="941">
        <v>21</v>
      </c>
      <c r="B33" s="370" t="s">
        <v>661</v>
      </c>
      <c r="C33" s="508">
        <v>1672</v>
      </c>
      <c r="D33" s="508">
        <v>1524</v>
      </c>
      <c r="E33" s="509">
        <v>100.32</v>
      </c>
      <c r="F33" s="509">
        <v>66.88</v>
      </c>
      <c r="G33" s="509">
        <v>83.6</v>
      </c>
      <c r="H33" s="580">
        <f t="shared" si="0"/>
        <v>250.79999999999998</v>
      </c>
      <c r="I33" s="585">
        <v>15</v>
      </c>
      <c r="J33" s="585">
        <v>32.56</v>
      </c>
      <c r="K33" s="585">
        <v>0</v>
      </c>
      <c r="L33" s="581">
        <f t="shared" si="1"/>
        <v>47.56</v>
      </c>
      <c r="M33" s="509">
        <v>85.32</v>
      </c>
      <c r="N33" s="509">
        <v>56.879999999999995</v>
      </c>
      <c r="O33" s="509">
        <v>75.180000000000007</v>
      </c>
      <c r="P33" s="580">
        <f t="shared" si="2"/>
        <v>217.38</v>
      </c>
      <c r="Q33" s="585">
        <v>90.215999999999994</v>
      </c>
      <c r="R33" s="585">
        <v>60.143999999999998</v>
      </c>
      <c r="S33" s="585">
        <v>75.180000000000007</v>
      </c>
      <c r="T33" s="581">
        <f t="shared" si="3"/>
        <v>225.54</v>
      </c>
      <c r="U33" s="509">
        <f t="shared" si="4"/>
        <v>10.103999999999999</v>
      </c>
      <c r="V33" s="509">
        <f t="shared" si="5"/>
        <v>29.295999999999999</v>
      </c>
      <c r="W33" s="509">
        <f t="shared" si="6"/>
        <v>0</v>
      </c>
      <c r="X33" s="510">
        <f t="shared" si="7"/>
        <v>39.400000000000006</v>
      </c>
      <c r="Y33" s="509" t="s">
        <v>667</v>
      </c>
      <c r="Z33" s="554">
        <v>1406</v>
      </c>
      <c r="AA33" s="554">
        <v>1406</v>
      </c>
      <c r="AB33" s="985">
        <f t="shared" si="8"/>
        <v>150.35999999999999</v>
      </c>
      <c r="AD33" s="173">
        <f>D33+'AT-8A_Hon_CCH_UPry'!D33</f>
        <v>2252</v>
      </c>
      <c r="AE33" s="169">
        <f>H33+'AT-8A_Hon_CCH_UPry'!H33</f>
        <v>385.19999999999993</v>
      </c>
      <c r="AF33" s="169">
        <f>T33+'AT-8A_Hon_CCH_UPry'!T33</f>
        <v>335.2</v>
      </c>
      <c r="AG33" s="169">
        <f>X33+'AT-8A_Hon_CCH_UPry'!X33</f>
        <v>58.68</v>
      </c>
    </row>
    <row r="34" spans="1:33" ht="24.95" customHeight="1" x14ac:dyDescent="0.2">
      <c r="A34" s="941">
        <v>22</v>
      </c>
      <c r="B34" s="370" t="s">
        <v>662</v>
      </c>
      <c r="C34" s="508">
        <v>3966</v>
      </c>
      <c r="D34" s="508">
        <v>3720</v>
      </c>
      <c r="E34" s="509">
        <v>237.96</v>
      </c>
      <c r="F34" s="509">
        <v>158.63999999999999</v>
      </c>
      <c r="G34" s="509">
        <v>198.3</v>
      </c>
      <c r="H34" s="580">
        <f t="shared" si="0"/>
        <v>594.90000000000009</v>
      </c>
      <c r="I34" s="585">
        <v>24</v>
      </c>
      <c r="J34" s="585">
        <v>38.369999999999997</v>
      </c>
      <c r="K34" s="585">
        <v>0</v>
      </c>
      <c r="L34" s="581">
        <f t="shared" si="1"/>
        <v>62.37</v>
      </c>
      <c r="M34" s="509">
        <v>213.96</v>
      </c>
      <c r="N34" s="509">
        <v>142.64000000000001</v>
      </c>
      <c r="O34" s="509">
        <v>184.46</v>
      </c>
      <c r="P34" s="580">
        <f t="shared" si="2"/>
        <v>541.06000000000006</v>
      </c>
      <c r="Q34" s="585">
        <v>221.352</v>
      </c>
      <c r="R34" s="585">
        <v>147.56800000000001</v>
      </c>
      <c r="S34" s="585">
        <v>184.46</v>
      </c>
      <c r="T34" s="581">
        <f t="shared" si="3"/>
        <v>553.38</v>
      </c>
      <c r="U34" s="509">
        <f t="shared" si="4"/>
        <v>16.608000000000004</v>
      </c>
      <c r="V34" s="509">
        <f t="shared" si="5"/>
        <v>33.442000000000007</v>
      </c>
      <c r="W34" s="509">
        <f t="shared" si="6"/>
        <v>0</v>
      </c>
      <c r="X34" s="510">
        <f t="shared" si="7"/>
        <v>50.050000000000068</v>
      </c>
      <c r="Y34" s="509" t="s">
        <v>667</v>
      </c>
      <c r="Z34" s="554">
        <v>3494</v>
      </c>
      <c r="AA34" s="554">
        <v>3494</v>
      </c>
      <c r="AB34" s="985">
        <f t="shared" si="8"/>
        <v>368.92</v>
      </c>
      <c r="AD34" s="173">
        <f>D34+'AT-8A_Hon_CCH_UPry'!D34</f>
        <v>5616</v>
      </c>
      <c r="AE34" s="169">
        <f>H34+'AT-8A_Hon_CCH_UPry'!H34</f>
        <v>901.50000000000011</v>
      </c>
      <c r="AF34" s="169">
        <f>T34+'AT-8A_Hon_CCH_UPry'!T34</f>
        <v>832.98</v>
      </c>
      <c r="AG34" s="169">
        <f>X34+'AT-8A_Hon_CCH_UPry'!X34</f>
        <v>80.060000000000073</v>
      </c>
    </row>
    <row r="35" spans="1:33" ht="24.95" customHeight="1" x14ac:dyDescent="0.2">
      <c r="A35" s="941">
        <v>23</v>
      </c>
      <c r="B35" s="370" t="s">
        <v>663</v>
      </c>
      <c r="C35" s="508">
        <v>4196</v>
      </c>
      <c r="D35" s="508">
        <v>3897</v>
      </c>
      <c r="E35" s="509">
        <v>251.76</v>
      </c>
      <c r="F35" s="509">
        <v>167.84</v>
      </c>
      <c r="G35" s="509">
        <v>209.8</v>
      </c>
      <c r="H35" s="580">
        <f t="shared" si="0"/>
        <v>629.40000000000009</v>
      </c>
      <c r="I35" s="585">
        <v>15</v>
      </c>
      <c r="J35" s="585">
        <v>4.6100000000000003</v>
      </c>
      <c r="K35" s="585">
        <v>0</v>
      </c>
      <c r="L35" s="581">
        <f t="shared" si="1"/>
        <v>19.61</v>
      </c>
      <c r="M35" s="509">
        <v>236.76</v>
      </c>
      <c r="N35" s="509">
        <v>157.84</v>
      </c>
      <c r="O35" s="509">
        <v>190.85</v>
      </c>
      <c r="P35" s="580">
        <f t="shared" si="2"/>
        <v>585.45000000000005</v>
      </c>
      <c r="Q35" s="585">
        <v>229.02</v>
      </c>
      <c r="R35" s="585">
        <v>152.68</v>
      </c>
      <c r="S35" s="585">
        <v>190.85</v>
      </c>
      <c r="T35" s="581">
        <f t="shared" si="3"/>
        <v>572.55000000000007</v>
      </c>
      <c r="U35" s="509">
        <f t="shared" si="4"/>
        <v>22.739999999999981</v>
      </c>
      <c r="V35" s="509">
        <f t="shared" si="5"/>
        <v>9.7700000000000102</v>
      </c>
      <c r="W35" s="509">
        <f t="shared" si="6"/>
        <v>0</v>
      </c>
      <c r="X35" s="510">
        <f t="shared" si="7"/>
        <v>32.509999999999991</v>
      </c>
      <c r="Y35" s="509" t="s">
        <v>667</v>
      </c>
      <c r="Z35" s="554">
        <v>3497</v>
      </c>
      <c r="AA35" s="554">
        <v>3497</v>
      </c>
      <c r="AB35" s="985">
        <f t="shared" si="8"/>
        <v>381.70000000000005</v>
      </c>
      <c r="AD35" s="173">
        <f>D35+'AT-8A_Hon_CCH_UPry'!D35</f>
        <v>5184</v>
      </c>
      <c r="AE35" s="169">
        <f>H35+'AT-8A_Hon_CCH_UPry'!H35</f>
        <v>834.75000000000011</v>
      </c>
      <c r="AF35" s="169">
        <f>T35+'AT-8A_Hon_CCH_UPry'!T35</f>
        <v>764.40000000000009</v>
      </c>
      <c r="AG35" s="169">
        <f>X35+'AT-8A_Hon_CCH_UPry'!X35</f>
        <v>55.009999999999991</v>
      </c>
    </row>
    <row r="36" spans="1:33" ht="24.95" customHeight="1" x14ac:dyDescent="0.2">
      <c r="A36" s="371">
        <v>24</v>
      </c>
      <c r="B36" s="370" t="s">
        <v>664</v>
      </c>
      <c r="C36" s="508">
        <v>846</v>
      </c>
      <c r="D36" s="508">
        <v>597</v>
      </c>
      <c r="E36" s="509">
        <v>50.76</v>
      </c>
      <c r="F36" s="509">
        <v>33.840000000000003</v>
      </c>
      <c r="G36" s="509">
        <v>42.3</v>
      </c>
      <c r="H36" s="580">
        <f t="shared" si="0"/>
        <v>126.89999999999999</v>
      </c>
      <c r="I36" s="585">
        <v>15</v>
      </c>
      <c r="J36" s="585">
        <v>10</v>
      </c>
      <c r="K36" s="585">
        <v>0</v>
      </c>
      <c r="L36" s="581">
        <f t="shared" si="1"/>
        <v>25</v>
      </c>
      <c r="M36" s="509">
        <v>35.76</v>
      </c>
      <c r="N36" s="509">
        <v>23.84</v>
      </c>
      <c r="O36" s="509">
        <v>29.84</v>
      </c>
      <c r="P36" s="580">
        <f t="shared" si="2"/>
        <v>89.44</v>
      </c>
      <c r="Q36" s="585">
        <v>35.808</v>
      </c>
      <c r="R36" s="585">
        <v>23.872</v>
      </c>
      <c r="S36" s="585">
        <v>29.84</v>
      </c>
      <c r="T36" s="581">
        <f t="shared" si="3"/>
        <v>89.52</v>
      </c>
      <c r="U36" s="509">
        <f t="shared" si="4"/>
        <v>14.951999999999998</v>
      </c>
      <c r="V36" s="509">
        <f t="shared" si="5"/>
        <v>9.9680000000000035</v>
      </c>
      <c r="W36" s="509">
        <f t="shared" si="6"/>
        <v>0</v>
      </c>
      <c r="X36" s="510">
        <f t="shared" si="7"/>
        <v>24.92</v>
      </c>
      <c r="Y36" s="509" t="s">
        <v>667</v>
      </c>
      <c r="Z36" s="554">
        <v>563</v>
      </c>
      <c r="AA36" s="554">
        <v>563</v>
      </c>
      <c r="AB36" s="985">
        <f t="shared" si="8"/>
        <v>59.68</v>
      </c>
      <c r="AD36" s="173">
        <f>D36+'AT-8A_Hon_CCH_UPry'!D36</f>
        <v>815</v>
      </c>
      <c r="AE36" s="169">
        <f>H36+'AT-8A_Hon_CCH_UPry'!H36</f>
        <v>181.35</v>
      </c>
      <c r="AF36" s="169">
        <f>T36+'AT-8A_Hon_CCH_UPry'!T36</f>
        <v>122.07</v>
      </c>
      <c r="AG36" s="169">
        <f>X36+'AT-8A_Hon_CCH_UPry'!X36</f>
        <v>39.520000000000003</v>
      </c>
    </row>
    <row r="37" spans="1:33" ht="24.95" customHeight="1" x14ac:dyDescent="0.25">
      <c r="A37" s="1307" t="s">
        <v>16</v>
      </c>
      <c r="B37" s="1308"/>
      <c r="C37" s="560">
        <f t="shared" ref="C37:AA37" si="9">SUM(C13:C36)</f>
        <v>168751</v>
      </c>
      <c r="D37" s="560">
        <f t="shared" si="9"/>
        <v>163455</v>
      </c>
      <c r="E37" s="561">
        <f>SUM(E13:E36)</f>
        <v>10125.06</v>
      </c>
      <c r="F37" s="561">
        <f>SUM(F13:F36)</f>
        <v>6750.04</v>
      </c>
      <c r="G37" s="561">
        <f>SUM(G13:G36)</f>
        <v>8437.5500000000011</v>
      </c>
      <c r="H37" s="561">
        <f t="shared" si="0"/>
        <v>25312.65</v>
      </c>
      <c r="I37" s="584">
        <f>SUM(I13:I36)</f>
        <v>485.04</v>
      </c>
      <c r="J37" s="584">
        <f>SUM(J13:J36)</f>
        <v>1884.7899999999995</v>
      </c>
      <c r="K37" s="584">
        <f>SUM(K13:K36)</f>
        <v>0</v>
      </c>
      <c r="L37" s="561">
        <f t="shared" si="1"/>
        <v>2369.8299999999995</v>
      </c>
      <c r="M37" s="561">
        <f>SUM(M13:M36)</f>
        <v>9640.0199999999986</v>
      </c>
      <c r="N37" s="561">
        <f>SUM(N13:N36)</f>
        <v>6426.68</v>
      </c>
      <c r="O37" s="561">
        <f>SUM(O13:O36)</f>
        <v>8112.3200000000015</v>
      </c>
      <c r="P37" s="561">
        <f t="shared" si="2"/>
        <v>24179.02</v>
      </c>
      <c r="Q37" s="584">
        <f>SUM(Q13:Q36)</f>
        <v>9734.7840000000015</v>
      </c>
      <c r="R37" s="584">
        <f>SUM(R13:R36)</f>
        <v>6489.8560000000007</v>
      </c>
      <c r="S37" s="584">
        <f>SUM(S13:S36)</f>
        <v>8112.3200000000015</v>
      </c>
      <c r="T37" s="561">
        <f t="shared" si="3"/>
        <v>24336.960000000006</v>
      </c>
      <c r="U37" s="561">
        <f t="shared" si="4"/>
        <v>390.27599999999802</v>
      </c>
      <c r="V37" s="561">
        <f t="shared" si="5"/>
        <v>1821.6139999999987</v>
      </c>
      <c r="W37" s="561">
        <f t="shared" si="6"/>
        <v>0</v>
      </c>
      <c r="X37" s="561">
        <f t="shared" si="7"/>
        <v>2211.8899999999921</v>
      </c>
      <c r="Y37" s="561">
        <f t="shared" si="9"/>
        <v>0</v>
      </c>
      <c r="Z37" s="560">
        <f t="shared" si="9"/>
        <v>157108</v>
      </c>
      <c r="AA37" s="560">
        <f t="shared" si="9"/>
        <v>157108</v>
      </c>
      <c r="AB37" s="561">
        <f>SUM(AB13:AB36)</f>
        <v>16224.640000000001</v>
      </c>
    </row>
    <row r="38" spans="1:33" ht="16.5" customHeight="1" x14ac:dyDescent="0.2">
      <c r="C38" s="560">
        <f>'AT-8A_Hon_CCH_UPry'!C37</f>
        <v>80048</v>
      </c>
      <c r="D38" s="560">
        <f>'AT-8A_Hon_CCH_UPry'!D37</f>
        <v>77375</v>
      </c>
      <c r="E38" s="561">
        <f>'AT-8A_Hon_CCH_UPry'!E37</f>
        <v>4802.88</v>
      </c>
      <c r="F38" s="561">
        <f>'AT-8A_Hon_CCH_UPry'!F37</f>
        <v>3201.92</v>
      </c>
      <c r="G38" s="561">
        <f>'AT-8A_Hon_CCH_UPry'!G37</f>
        <v>4002.3999999999992</v>
      </c>
      <c r="H38" s="561">
        <f>'AT-8A_Hon_CCH_UPry'!H37</f>
        <v>12007.199999999999</v>
      </c>
      <c r="I38" s="561">
        <f>'AT-8A_Hon_CCH_UPry'!I37</f>
        <v>333</v>
      </c>
      <c r="J38" s="561">
        <f>'AT-8A_Hon_CCH_UPry'!J37</f>
        <v>1129.1299999999999</v>
      </c>
      <c r="K38" s="561">
        <f>'AT-8A_Hon_CCH_UPry'!K37</f>
        <v>0</v>
      </c>
      <c r="L38" s="561">
        <f>'AT-8A_Hon_CCH_UPry'!L37</f>
        <v>1462.1299999999999</v>
      </c>
      <c r="M38" s="561">
        <f>'AT-8A_Hon_CCH_UPry'!M37</f>
        <v>4469.88</v>
      </c>
      <c r="N38" s="561">
        <f>'AT-8A_Hon_CCH_UPry'!N37</f>
        <v>2979.920000000001</v>
      </c>
      <c r="O38" s="561">
        <f>'AT-8A_Hon_CCH_UPry'!O37</f>
        <v>3825.1900000000005</v>
      </c>
      <c r="P38" s="561">
        <f>'AT-8A_Hon_CCH_UPry'!P37</f>
        <v>11274.990000000002</v>
      </c>
      <c r="Q38" s="561">
        <f>'AT-8A_Hon_CCH_UPry'!Q37</f>
        <v>4623.108000000002</v>
      </c>
      <c r="R38" s="561">
        <f>'AT-8A_Hon_CCH_UPry'!R37</f>
        <v>3082.0719999999992</v>
      </c>
      <c r="S38" s="561">
        <f>'AT-8A_Hon_CCH_UPry'!S37</f>
        <v>3825.1900000000005</v>
      </c>
      <c r="T38" s="561">
        <f>'AT-8A_Hon_CCH_UPry'!T37</f>
        <v>11530.370000000003</v>
      </c>
      <c r="U38" s="561">
        <f>'AT-8A_Hon_CCH_UPry'!U37</f>
        <v>179.77200000000005</v>
      </c>
      <c r="V38" s="561">
        <f>'AT-8A_Hon_CCH_UPry'!V37</f>
        <v>1026.9780000000003</v>
      </c>
      <c r="W38" s="561">
        <f>'AT-8A_Hon_CCH_UPry'!W37</f>
        <v>0</v>
      </c>
      <c r="X38" s="561">
        <f>'AT-8A_Hon_CCH_UPry'!X37</f>
        <v>1206.7500000000005</v>
      </c>
      <c r="Y38" s="560">
        <f>'AT-8A_Hon_CCH_UPry'!Y37</f>
        <v>0</v>
      </c>
      <c r="Z38" s="560">
        <f>'AT-8A_Hon_CCH_UPry'!Z37</f>
        <v>73119</v>
      </c>
      <c r="AA38" s="560">
        <v>73119</v>
      </c>
      <c r="AB38" s="983"/>
    </row>
    <row r="39" spans="1:33" ht="19.5" customHeight="1" x14ac:dyDescent="0.2">
      <c r="C39" s="690">
        <f t="shared" ref="C39:AA39" si="10">SUM(C37:C38)</f>
        <v>248799</v>
      </c>
      <c r="D39" s="690">
        <f t="shared" si="10"/>
        <v>240830</v>
      </c>
      <c r="E39" s="510">
        <f t="shared" si="10"/>
        <v>14927.939999999999</v>
      </c>
      <c r="F39" s="510">
        <f t="shared" si="10"/>
        <v>9951.9599999999991</v>
      </c>
      <c r="G39" s="510">
        <f t="shared" si="10"/>
        <v>12439.95</v>
      </c>
      <c r="H39" s="510">
        <f t="shared" si="10"/>
        <v>37319.85</v>
      </c>
      <c r="I39" s="510">
        <f t="shared" si="10"/>
        <v>818.04</v>
      </c>
      <c r="J39" s="510">
        <f t="shared" si="10"/>
        <v>3013.9199999999992</v>
      </c>
      <c r="K39" s="510">
        <f t="shared" si="10"/>
        <v>0</v>
      </c>
      <c r="L39" s="510">
        <f t="shared" si="10"/>
        <v>3831.9599999999991</v>
      </c>
      <c r="M39" s="510">
        <f t="shared" si="10"/>
        <v>14109.899999999998</v>
      </c>
      <c r="N39" s="510">
        <f t="shared" si="10"/>
        <v>9406.6000000000022</v>
      </c>
      <c r="O39" s="510">
        <f t="shared" si="10"/>
        <v>11937.510000000002</v>
      </c>
      <c r="P39" s="510">
        <f t="shared" si="10"/>
        <v>35454.01</v>
      </c>
      <c r="Q39" s="510">
        <f t="shared" si="10"/>
        <v>14357.892000000003</v>
      </c>
      <c r="R39" s="510">
        <f t="shared" si="10"/>
        <v>9571.9279999999999</v>
      </c>
      <c r="S39" s="510">
        <f t="shared" si="10"/>
        <v>11937.510000000002</v>
      </c>
      <c r="T39" s="510">
        <f t="shared" si="10"/>
        <v>35867.330000000009</v>
      </c>
      <c r="U39" s="510">
        <f t="shared" si="10"/>
        <v>570.04799999999807</v>
      </c>
      <c r="V39" s="510">
        <f t="shared" si="10"/>
        <v>2848.5919999999987</v>
      </c>
      <c r="W39" s="510">
        <f t="shared" si="10"/>
        <v>0</v>
      </c>
      <c r="X39" s="510">
        <f t="shared" si="10"/>
        <v>3418.6399999999926</v>
      </c>
      <c r="Y39" s="690">
        <f t="shared" si="10"/>
        <v>0</v>
      </c>
      <c r="Z39" s="690">
        <f t="shared" si="10"/>
        <v>230227</v>
      </c>
      <c r="AA39" s="690">
        <f t="shared" si="10"/>
        <v>230227</v>
      </c>
      <c r="AB39" s="984"/>
    </row>
    <row r="40" spans="1:33" x14ac:dyDescent="0.2">
      <c r="C40" s="173"/>
      <c r="D40" s="173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242"/>
      <c r="R40" s="242"/>
      <c r="S40" s="242"/>
      <c r="T40" s="242"/>
      <c r="U40" s="238"/>
      <c r="V40" s="238"/>
      <c r="W40" s="238"/>
      <c r="X40" s="238"/>
      <c r="Y40" s="173"/>
      <c r="Z40" s="173"/>
      <c r="AA40" s="169"/>
      <c r="AB40" s="169"/>
    </row>
    <row r="41" spans="1:33" ht="12.75" customHeight="1" x14ac:dyDescent="0.2">
      <c r="C41">
        <v>168751</v>
      </c>
      <c r="D41" s="169">
        <v>163455</v>
      </c>
      <c r="E41" s="173">
        <f>D41/C41*100</f>
        <v>96.861648227269768</v>
      </c>
      <c r="F41" s="169"/>
      <c r="G41" s="169"/>
      <c r="H41" s="169"/>
      <c r="M41" s="169"/>
      <c r="N41" s="169"/>
      <c r="O41" s="169"/>
      <c r="R41" s="1096"/>
      <c r="S41" s="1096"/>
      <c r="T41" s="1096"/>
      <c r="U41" s="1096"/>
      <c r="V41" s="1096"/>
      <c r="W41" s="1096"/>
      <c r="X41" s="1096"/>
      <c r="Y41" s="1096"/>
      <c r="Z41" s="1096"/>
      <c r="AA41" s="1096"/>
      <c r="AB41" s="977"/>
    </row>
    <row r="42" spans="1:33" ht="12.75" customHeight="1" x14ac:dyDescent="0.2">
      <c r="A42" s="9" t="s">
        <v>1191</v>
      </c>
      <c r="B42" s="254"/>
      <c r="C42" s="254">
        <v>80048</v>
      </c>
      <c r="D42" s="254">
        <v>77375</v>
      </c>
      <c r="E42" s="173">
        <f>D42/C42*100</f>
        <v>96.66075354787128</v>
      </c>
      <c r="F42" s="254"/>
      <c r="G42" s="254"/>
      <c r="H42" s="254"/>
      <c r="I42" s="254"/>
      <c r="J42" s="255"/>
      <c r="K42" s="362"/>
      <c r="L42" s="1085" t="s">
        <v>804</v>
      </c>
      <c r="M42" s="1085"/>
      <c r="N42" s="1085"/>
      <c r="O42" s="1085"/>
      <c r="P42" s="1085"/>
      <c r="V42" s="1085" t="s">
        <v>803</v>
      </c>
      <c r="W42" s="1085"/>
      <c r="X42" s="1085"/>
      <c r="Y42" s="1085"/>
      <c r="Z42" s="1085"/>
      <c r="AA42" s="1085"/>
      <c r="AB42" s="976"/>
    </row>
    <row r="43" spans="1:33" ht="12.75" customHeight="1" x14ac:dyDescent="0.2">
      <c r="A43" s="255"/>
      <c r="B43" s="9"/>
      <c r="C43" s="9"/>
      <c r="D43" s="227"/>
      <c r="E43" s="9"/>
      <c r="F43" s="9"/>
      <c r="G43" s="9"/>
      <c r="H43" s="255"/>
      <c r="I43" s="255"/>
      <c r="J43" s="255"/>
      <c r="K43" s="362"/>
      <c r="L43" s="1084" t="s">
        <v>802</v>
      </c>
      <c r="M43" s="1084"/>
      <c r="N43" s="1084"/>
      <c r="O43" s="1084"/>
      <c r="P43" s="1084"/>
      <c r="V43" s="1258" t="s">
        <v>802</v>
      </c>
      <c r="W43" s="1258"/>
      <c r="X43" s="1258"/>
      <c r="Y43" s="1258"/>
      <c r="Z43" s="1258"/>
      <c r="AA43" s="1258"/>
      <c r="AB43" s="978"/>
    </row>
    <row r="44" spans="1:33" ht="12.75" customHeight="1" x14ac:dyDescent="0.2">
      <c r="A44" s="204"/>
      <c r="B44" s="204"/>
      <c r="C44" s="204"/>
      <c r="D44" s="204"/>
      <c r="E44" s="204"/>
      <c r="F44" s="204"/>
      <c r="G44" s="254"/>
      <c r="H44" s="204"/>
      <c r="I44" s="204"/>
      <c r="J44" s="204"/>
      <c r="K44" s="254"/>
      <c r="L44" s="1084" t="s">
        <v>805</v>
      </c>
      <c r="M44" s="1084"/>
      <c r="N44" s="1084"/>
      <c r="O44" s="1084"/>
      <c r="P44" s="1084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976"/>
    </row>
    <row r="45" spans="1:33" x14ac:dyDescent="0.2">
      <c r="R45" s="9"/>
      <c r="S45" s="9"/>
      <c r="T45" s="9"/>
      <c r="U45" s="9"/>
      <c r="V45" s="9"/>
      <c r="W45" s="9"/>
      <c r="X45" s="206"/>
      <c r="Y45" s="26"/>
      <c r="Z45" s="26"/>
      <c r="AA45" s="26"/>
      <c r="AB45" s="26"/>
    </row>
  </sheetData>
  <mergeCells count="26">
    <mergeCell ref="U1:X1"/>
    <mergeCell ref="A3:U3"/>
    <mergeCell ref="A7:X7"/>
    <mergeCell ref="T8:X8"/>
    <mergeCell ref="E10:H10"/>
    <mergeCell ref="A37:B37"/>
    <mergeCell ref="R41:AA41"/>
    <mergeCell ref="A4:T4"/>
    <mergeCell ref="AA10:AA11"/>
    <mergeCell ref="C10:C11"/>
    <mergeCell ref="B10:B11"/>
    <mergeCell ref="Q10:T10"/>
    <mergeCell ref="A10:A11"/>
    <mergeCell ref="Z10:Z11"/>
    <mergeCell ref="T9:X9"/>
    <mergeCell ref="Y10:Y11"/>
    <mergeCell ref="M10:P10"/>
    <mergeCell ref="D10:D11"/>
    <mergeCell ref="R44:AA44"/>
    <mergeCell ref="I10:L10"/>
    <mergeCell ref="U10:X10"/>
    <mergeCell ref="V42:AA42"/>
    <mergeCell ref="V43:AA43"/>
    <mergeCell ref="L42:P42"/>
    <mergeCell ref="L43:P43"/>
    <mergeCell ref="L44:P44"/>
  </mergeCells>
  <printOptions horizontalCentered="1"/>
  <pageMargins left="0.70866141732283472" right="0.70866141732283472" top="0.23622047244094491" bottom="0" header="0.31496062992125984" footer="0.31496062992125984"/>
  <pageSetup paperSize="9" scale="4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6600CC"/>
    <pageSetUpPr fitToPage="1"/>
  </sheetPr>
  <dimension ref="A1:AO45"/>
  <sheetViews>
    <sheetView view="pageBreakPreview" topLeftCell="J10" zoomScale="85" zoomScaleSheetLayoutView="85" workbookViewId="0">
      <selection activeCell="I18" sqref="I18"/>
    </sheetView>
  </sheetViews>
  <sheetFormatPr defaultRowHeight="12.75" x14ac:dyDescent="0.2"/>
  <cols>
    <col min="1" max="1" width="7.140625" customWidth="1"/>
    <col min="2" max="2" width="15.140625" customWidth="1"/>
    <col min="3" max="27" width="12.7109375" customWidth="1"/>
    <col min="28" max="28" width="9.28515625" bestFit="1" customWidth="1"/>
    <col min="29" max="31" width="9.28515625" customWidth="1"/>
    <col min="32" max="33" width="10.5703125" customWidth="1"/>
    <col min="34" max="34" width="11.42578125" customWidth="1"/>
    <col min="35" max="38" width="9.28515625" bestFit="1" customWidth="1"/>
    <col min="39" max="39" width="10.5703125" bestFit="1" customWidth="1"/>
    <col min="40" max="40" width="9.85546875" bestFit="1" customWidth="1"/>
    <col min="41" max="41" width="11.28515625" bestFit="1" customWidth="1"/>
  </cols>
  <sheetData>
    <row r="1" spans="1:41" ht="15" x14ac:dyDescent="0.2">
      <c r="U1" s="1311" t="s">
        <v>182</v>
      </c>
      <c r="V1" s="1311"/>
      <c r="W1" s="1311"/>
      <c r="X1" s="1311"/>
    </row>
    <row r="3" spans="1:41" ht="15" x14ac:dyDescent="0.2">
      <c r="A3" s="1259" t="s">
        <v>0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</row>
    <row r="4" spans="1:41" ht="20.25" x14ac:dyDescent="0.3">
      <c r="A4" s="1163" t="s">
        <v>921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34"/>
    </row>
    <row r="5" spans="1:41" ht="15.75" x14ac:dyDescent="0.25">
      <c r="A5" s="1313"/>
      <c r="B5" s="131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</row>
    <row r="6" spans="1:41" x14ac:dyDescent="0.2">
      <c r="A6" s="26"/>
      <c r="B6" s="26"/>
      <c r="C6" s="8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Z6" s="26"/>
    </row>
    <row r="7" spans="1:41" ht="15.75" x14ac:dyDescent="0.25">
      <c r="A7" s="1115" t="s">
        <v>930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</row>
    <row r="8" spans="1:41" ht="15.75" x14ac:dyDescent="0.25">
      <c r="A8" s="26" t="s">
        <v>687</v>
      </c>
      <c r="B8" s="26"/>
      <c r="C8" s="9"/>
      <c r="D8" s="9"/>
      <c r="E8" s="30"/>
      <c r="F8" s="30"/>
      <c r="G8" s="361"/>
      <c r="H8" s="30"/>
      <c r="I8" s="30"/>
      <c r="J8" s="30"/>
      <c r="K8" s="361"/>
      <c r="L8" s="30"/>
      <c r="M8" s="30"/>
      <c r="N8" s="30"/>
      <c r="O8" s="361"/>
      <c r="P8" s="30"/>
      <c r="Q8" s="30"/>
      <c r="R8" s="30"/>
      <c r="S8" s="361"/>
      <c r="T8" s="1312" t="s">
        <v>197</v>
      </c>
      <c r="U8" s="1312"/>
      <c r="V8" s="1312"/>
      <c r="W8" s="1312"/>
      <c r="X8" s="1312"/>
      <c r="Z8" s="30"/>
    </row>
    <row r="9" spans="1:41" x14ac:dyDescent="0.2">
      <c r="T9" s="1264" t="s">
        <v>1196</v>
      </c>
      <c r="U9" s="1264"/>
      <c r="V9" s="1264"/>
      <c r="W9" s="1264"/>
      <c r="X9" s="1264"/>
    </row>
    <row r="10" spans="1:41" ht="28.5" customHeight="1" x14ac:dyDescent="0.2">
      <c r="A10" s="1309" t="s">
        <v>20</v>
      </c>
      <c r="B10" s="1262" t="s">
        <v>180</v>
      </c>
      <c r="C10" s="1262" t="s">
        <v>331</v>
      </c>
      <c r="D10" s="1262" t="s">
        <v>434</v>
      </c>
      <c r="E10" s="1092" t="s">
        <v>939</v>
      </c>
      <c r="F10" s="1092"/>
      <c r="G10" s="1092"/>
      <c r="H10" s="1092"/>
      <c r="I10" s="1103" t="s">
        <v>940</v>
      </c>
      <c r="J10" s="1132"/>
      <c r="K10" s="1132"/>
      <c r="L10" s="1104"/>
      <c r="M10" s="1299" t="s">
        <v>333</v>
      </c>
      <c r="N10" s="1300"/>
      <c r="O10" s="1300"/>
      <c r="P10" s="1301"/>
      <c r="Q10" s="1077" t="s">
        <v>139</v>
      </c>
      <c r="R10" s="1078"/>
      <c r="S10" s="1078"/>
      <c r="T10" s="1079"/>
      <c r="U10" s="1109" t="s">
        <v>1201</v>
      </c>
      <c r="V10" s="1109"/>
      <c r="W10" s="1109"/>
      <c r="X10" s="1109"/>
      <c r="Y10" s="1262" t="s">
        <v>216</v>
      </c>
      <c r="Z10" s="1262" t="s">
        <v>384</v>
      </c>
      <c r="AA10" s="1262" t="s">
        <v>334</v>
      </c>
    </row>
    <row r="11" spans="1:41" ht="69" customHeight="1" x14ac:dyDescent="0.2">
      <c r="A11" s="1310"/>
      <c r="B11" s="1263"/>
      <c r="C11" s="1263"/>
      <c r="D11" s="1263"/>
      <c r="E11" s="360" t="s">
        <v>155</v>
      </c>
      <c r="F11" s="360" t="s">
        <v>181</v>
      </c>
      <c r="G11" s="360" t="s">
        <v>875</v>
      </c>
      <c r="H11" s="360" t="s">
        <v>16</v>
      </c>
      <c r="I11" s="360" t="s">
        <v>155</v>
      </c>
      <c r="J11" s="360" t="s">
        <v>181</v>
      </c>
      <c r="K11" s="360" t="s">
        <v>875</v>
      </c>
      <c r="L11" s="360" t="s">
        <v>16</v>
      </c>
      <c r="M11" s="360" t="s">
        <v>155</v>
      </c>
      <c r="N11" s="360" t="s">
        <v>181</v>
      </c>
      <c r="O11" s="360" t="s">
        <v>875</v>
      </c>
      <c r="P11" s="360" t="s">
        <v>16</v>
      </c>
      <c r="Q11" s="360" t="s">
        <v>155</v>
      </c>
      <c r="R11" s="360" t="s">
        <v>181</v>
      </c>
      <c r="S11" s="360" t="s">
        <v>875</v>
      </c>
      <c r="T11" s="360" t="s">
        <v>16</v>
      </c>
      <c r="U11" s="360" t="s">
        <v>877</v>
      </c>
      <c r="V11" s="360" t="s">
        <v>878</v>
      </c>
      <c r="W11" s="360" t="s">
        <v>876</v>
      </c>
      <c r="X11" s="360" t="s">
        <v>879</v>
      </c>
      <c r="Y11" s="1263"/>
      <c r="Z11" s="1263"/>
      <c r="AA11" s="1263"/>
      <c r="AF11" s="1260" t="s">
        <v>16</v>
      </c>
      <c r="AG11" s="1314"/>
      <c r="AH11" s="1314"/>
    </row>
    <row r="12" spans="1:41" x14ac:dyDescent="0.2">
      <c r="A12" s="85">
        <v>1</v>
      </c>
      <c r="B12" s="64">
        <v>2</v>
      </c>
      <c r="C12" s="359">
        <v>3</v>
      </c>
      <c r="D12" s="64">
        <v>4</v>
      </c>
      <c r="E12" s="359">
        <v>5</v>
      </c>
      <c r="F12" s="64">
        <v>6</v>
      </c>
      <c r="G12" s="359">
        <v>7</v>
      </c>
      <c r="H12" s="64">
        <v>8</v>
      </c>
      <c r="I12" s="359">
        <v>9</v>
      </c>
      <c r="J12" s="64">
        <v>10</v>
      </c>
      <c r="K12" s="359">
        <v>11</v>
      </c>
      <c r="L12" s="64">
        <v>12</v>
      </c>
      <c r="M12" s="359">
        <v>13</v>
      </c>
      <c r="N12" s="64">
        <v>14</v>
      </c>
      <c r="O12" s="359">
        <v>15</v>
      </c>
      <c r="P12" s="64">
        <v>16</v>
      </c>
      <c r="Q12" s="359">
        <v>17</v>
      </c>
      <c r="R12" s="64">
        <v>18</v>
      </c>
      <c r="S12" s="359">
        <v>19</v>
      </c>
      <c r="T12" s="64">
        <v>20</v>
      </c>
      <c r="U12" s="359">
        <v>21</v>
      </c>
      <c r="V12" s="64">
        <v>22</v>
      </c>
      <c r="W12" s="359">
        <v>23</v>
      </c>
      <c r="X12" s="64">
        <v>24</v>
      </c>
      <c r="Y12" s="359">
        <v>25</v>
      </c>
      <c r="Z12" s="64">
        <v>26</v>
      </c>
      <c r="AA12" s="359">
        <v>27</v>
      </c>
      <c r="AF12" s="981" t="s">
        <v>918</v>
      </c>
      <c r="AG12" s="981" t="s">
        <v>919</v>
      </c>
      <c r="AH12" s="981" t="s">
        <v>920</v>
      </c>
      <c r="AI12" s="981" t="s">
        <v>1200</v>
      </c>
    </row>
    <row r="13" spans="1:41" ht="24.95" customHeight="1" x14ac:dyDescent="0.2">
      <c r="A13" s="369">
        <v>1</v>
      </c>
      <c r="B13" s="370" t="s">
        <v>641</v>
      </c>
      <c r="C13" s="508">
        <v>1546</v>
      </c>
      <c r="D13" s="508">
        <v>1507</v>
      </c>
      <c r="E13" s="509">
        <v>92.76</v>
      </c>
      <c r="F13" s="509">
        <v>61.84</v>
      </c>
      <c r="G13" s="509">
        <v>77.3</v>
      </c>
      <c r="H13" s="510">
        <f t="shared" ref="H13:H37" si="0">SUM(E13:G13)</f>
        <v>231.90000000000003</v>
      </c>
      <c r="I13" s="509">
        <v>12</v>
      </c>
      <c r="J13" s="509">
        <v>94.84</v>
      </c>
      <c r="K13" s="509">
        <v>0</v>
      </c>
      <c r="L13" s="510">
        <f t="shared" ref="L13:L37" si="1">SUM(I13:K13)</f>
        <v>106.84</v>
      </c>
      <c r="M13" s="509">
        <v>80.760000000000005</v>
      </c>
      <c r="N13" s="509">
        <v>53.84</v>
      </c>
      <c r="O13" s="509">
        <v>72.7</v>
      </c>
      <c r="P13" s="510">
        <f t="shared" ref="P13:P37" si="2">SUM(M13:O13)</f>
        <v>207.3</v>
      </c>
      <c r="Q13" s="509">
        <v>88.8</v>
      </c>
      <c r="R13" s="509">
        <v>59.199999999999996</v>
      </c>
      <c r="S13" s="509">
        <v>72.7</v>
      </c>
      <c r="T13" s="510">
        <f t="shared" ref="T13:T37" si="3">SUM(Q13:S13)</f>
        <v>220.7</v>
      </c>
      <c r="U13" s="509">
        <f>I13+M13-Q13</f>
        <v>3.960000000000008</v>
      </c>
      <c r="V13" s="509">
        <f>J13+N13-R13</f>
        <v>89.480000000000018</v>
      </c>
      <c r="W13" s="509">
        <f>K13+O13-S13</f>
        <v>0</v>
      </c>
      <c r="X13" s="510">
        <f>SUM(U13:W13)</f>
        <v>93.440000000000026</v>
      </c>
      <c r="Y13" s="509" t="s">
        <v>667</v>
      </c>
      <c r="Z13" s="508">
        <v>1233</v>
      </c>
      <c r="AA13" s="508">
        <v>1233</v>
      </c>
      <c r="AB13" s="989">
        <v>26</v>
      </c>
      <c r="AC13" s="991">
        <f>AB13*600*10/100000</f>
        <v>1.56</v>
      </c>
      <c r="AD13" s="991">
        <f>AB13*400*10/100000</f>
        <v>1.04</v>
      </c>
      <c r="AE13" s="991">
        <f t="shared" ref="AE13:AE37" si="4">SUM(AC13:AD13)</f>
        <v>2.6</v>
      </c>
      <c r="AF13" s="991">
        <v>88.8</v>
      </c>
      <c r="AG13" s="991">
        <v>59.199999999999996</v>
      </c>
      <c r="AH13" s="991">
        <f t="shared" ref="AH13:AH37" si="5">SUM(AF13:AG13)</f>
        <v>148</v>
      </c>
      <c r="AI13" s="990">
        <f>AB13+'AT-8A_Hon_CCH_UPry'!D13</f>
        <v>1533</v>
      </c>
      <c r="AJ13" s="989">
        <v>2996</v>
      </c>
      <c r="AK13" s="990">
        <f t="shared" ref="AK13:AK37" si="6">SUM(AI13:AJ13)</f>
        <v>4529</v>
      </c>
      <c r="AL13" s="991">
        <v>2.6</v>
      </c>
      <c r="AM13" s="991">
        <v>297.39999999999998</v>
      </c>
      <c r="AN13" s="991">
        <v>145.39999999999998</v>
      </c>
      <c r="AO13" s="991">
        <f>SUM(AL13:AN13)</f>
        <v>445.4</v>
      </c>
    </row>
    <row r="14" spans="1:41" ht="24.95" customHeight="1" x14ac:dyDescent="0.2">
      <c r="A14" s="369">
        <v>2</v>
      </c>
      <c r="B14" s="370" t="s">
        <v>642</v>
      </c>
      <c r="C14" s="508">
        <v>3818</v>
      </c>
      <c r="D14" s="508">
        <v>3802</v>
      </c>
      <c r="E14" s="509">
        <v>229.08</v>
      </c>
      <c r="F14" s="509">
        <v>152.72</v>
      </c>
      <c r="G14" s="509">
        <v>190.9</v>
      </c>
      <c r="H14" s="510">
        <f t="shared" si="0"/>
        <v>572.70000000000005</v>
      </c>
      <c r="I14" s="509">
        <v>15</v>
      </c>
      <c r="J14" s="509">
        <v>48.48</v>
      </c>
      <c r="K14" s="509">
        <v>0</v>
      </c>
      <c r="L14" s="510">
        <f t="shared" si="1"/>
        <v>63.48</v>
      </c>
      <c r="M14" s="509">
        <v>214.08</v>
      </c>
      <c r="N14" s="509">
        <v>142.72</v>
      </c>
      <c r="O14" s="509">
        <v>185.92</v>
      </c>
      <c r="P14" s="510">
        <f t="shared" si="2"/>
        <v>542.72</v>
      </c>
      <c r="Q14" s="509">
        <v>225.864</v>
      </c>
      <c r="R14" s="509">
        <v>150.57599999999999</v>
      </c>
      <c r="S14" s="509">
        <v>185.92</v>
      </c>
      <c r="T14" s="510">
        <f t="shared" si="3"/>
        <v>562.36</v>
      </c>
      <c r="U14" s="509">
        <f t="shared" ref="U14:U36" si="7">I14+M14-Q14</f>
        <v>3.2160000000000082</v>
      </c>
      <c r="V14" s="509">
        <f t="shared" ref="V14:V36" si="8">J14+N14-R14</f>
        <v>40.623999999999995</v>
      </c>
      <c r="W14" s="509">
        <f t="shared" ref="W14:W36" si="9">K14+O14-S14</f>
        <v>0</v>
      </c>
      <c r="X14" s="510">
        <f t="shared" ref="X14:X36" si="10">SUM(U14:W14)</f>
        <v>43.84</v>
      </c>
      <c r="Y14" s="509" t="s">
        <v>667</v>
      </c>
      <c r="Z14" s="508">
        <v>3454</v>
      </c>
      <c r="AA14" s="508">
        <v>3454</v>
      </c>
      <c r="AB14" s="989">
        <v>46</v>
      </c>
      <c r="AC14" s="991">
        <f t="shared" ref="AC14:AC36" si="11">AB14*600*10/100000</f>
        <v>2.76</v>
      </c>
      <c r="AD14" s="991">
        <f t="shared" ref="AD14:AD36" si="12">AB14*400*10/100000</f>
        <v>1.84</v>
      </c>
      <c r="AE14" s="991">
        <f t="shared" si="4"/>
        <v>4.5999999999999996</v>
      </c>
      <c r="AF14" s="991">
        <v>225.864</v>
      </c>
      <c r="AG14" s="991">
        <v>150.57599999999999</v>
      </c>
      <c r="AH14" s="991">
        <f t="shared" si="5"/>
        <v>376.44</v>
      </c>
      <c r="AI14" s="990">
        <f>AB14+'AT-8A_Hon_CCH_UPry'!D14</f>
        <v>3848</v>
      </c>
      <c r="AJ14" s="989">
        <v>8803</v>
      </c>
      <c r="AK14" s="990">
        <f t="shared" si="6"/>
        <v>12651</v>
      </c>
      <c r="AL14" s="991">
        <v>4.5999999999999996</v>
      </c>
      <c r="AM14" s="991">
        <v>877.7</v>
      </c>
      <c r="AN14" s="991">
        <v>371.84000000000003</v>
      </c>
      <c r="AO14" s="991">
        <f t="shared" ref="AO14:AO36" si="13">SUM(AL14:AN14)</f>
        <v>1254.1400000000001</v>
      </c>
    </row>
    <row r="15" spans="1:41" ht="24.95" customHeight="1" x14ac:dyDescent="0.2">
      <c r="A15" s="369">
        <v>3</v>
      </c>
      <c r="B15" s="370" t="s">
        <v>643</v>
      </c>
      <c r="C15" s="508">
        <v>3683</v>
      </c>
      <c r="D15" s="508">
        <v>3565</v>
      </c>
      <c r="E15" s="509">
        <v>220.98</v>
      </c>
      <c r="F15" s="509">
        <v>147.32</v>
      </c>
      <c r="G15" s="509">
        <v>184.15</v>
      </c>
      <c r="H15" s="510">
        <f t="shared" si="0"/>
        <v>552.44999999999993</v>
      </c>
      <c r="I15" s="509">
        <v>15</v>
      </c>
      <c r="J15" s="509">
        <v>35.53</v>
      </c>
      <c r="K15" s="509">
        <v>0</v>
      </c>
      <c r="L15" s="510">
        <f t="shared" si="1"/>
        <v>50.53</v>
      </c>
      <c r="M15" s="509">
        <v>205.98</v>
      </c>
      <c r="N15" s="509">
        <v>137.32</v>
      </c>
      <c r="O15" s="509">
        <v>173.37</v>
      </c>
      <c r="P15" s="510">
        <f t="shared" si="2"/>
        <v>516.66999999999996</v>
      </c>
      <c r="Q15" s="509">
        <v>209.964</v>
      </c>
      <c r="R15" s="509">
        <v>139.976</v>
      </c>
      <c r="S15" s="509">
        <v>173.37</v>
      </c>
      <c r="T15" s="510">
        <f t="shared" si="3"/>
        <v>523.30999999999995</v>
      </c>
      <c r="U15" s="509">
        <f t="shared" si="7"/>
        <v>11.015999999999991</v>
      </c>
      <c r="V15" s="509">
        <f t="shared" si="8"/>
        <v>32.873999999999995</v>
      </c>
      <c r="W15" s="509">
        <f t="shared" si="9"/>
        <v>0</v>
      </c>
      <c r="X15" s="510">
        <f t="shared" si="10"/>
        <v>43.889999999999986</v>
      </c>
      <c r="Y15" s="509" t="s">
        <v>667</v>
      </c>
      <c r="Z15" s="508">
        <v>3353</v>
      </c>
      <c r="AA15" s="508">
        <v>3353</v>
      </c>
      <c r="AB15" s="989">
        <v>32</v>
      </c>
      <c r="AC15" s="991">
        <f t="shared" si="11"/>
        <v>1.92</v>
      </c>
      <c r="AD15" s="991">
        <f t="shared" si="12"/>
        <v>1.28</v>
      </c>
      <c r="AE15" s="991">
        <f t="shared" si="4"/>
        <v>3.2</v>
      </c>
      <c r="AF15" s="991">
        <v>209.964</v>
      </c>
      <c r="AG15" s="991">
        <v>139.976</v>
      </c>
      <c r="AH15" s="991">
        <f t="shared" si="5"/>
        <v>349.94</v>
      </c>
      <c r="AI15" s="990">
        <f>AB15+'AT-8A_Hon_CCH_UPry'!D15</f>
        <v>3597</v>
      </c>
      <c r="AJ15" s="989">
        <v>7696</v>
      </c>
      <c r="AK15" s="990">
        <f t="shared" si="6"/>
        <v>11293</v>
      </c>
      <c r="AL15" s="991">
        <v>3.2</v>
      </c>
      <c r="AM15" s="991">
        <v>767.09999999999991</v>
      </c>
      <c r="AN15" s="991">
        <v>346.74</v>
      </c>
      <c r="AO15" s="991">
        <f t="shared" si="13"/>
        <v>1117.04</v>
      </c>
    </row>
    <row r="16" spans="1:41" ht="24.95" customHeight="1" x14ac:dyDescent="0.2">
      <c r="A16" s="369">
        <v>4</v>
      </c>
      <c r="B16" s="370" t="s">
        <v>644</v>
      </c>
      <c r="C16" s="508">
        <v>3930</v>
      </c>
      <c r="D16" s="508">
        <v>3950</v>
      </c>
      <c r="E16" s="509">
        <v>235.8</v>
      </c>
      <c r="F16" s="509">
        <v>157.19999999999999</v>
      </c>
      <c r="G16" s="509">
        <v>196.5</v>
      </c>
      <c r="H16" s="510">
        <f t="shared" si="0"/>
        <v>589.5</v>
      </c>
      <c r="I16" s="509">
        <v>15</v>
      </c>
      <c r="J16" s="509">
        <v>35.21</v>
      </c>
      <c r="K16" s="509">
        <v>0</v>
      </c>
      <c r="L16" s="510">
        <f t="shared" si="1"/>
        <v>50.21</v>
      </c>
      <c r="M16" s="509">
        <v>220.8</v>
      </c>
      <c r="N16" s="509">
        <v>147.20000000000002</v>
      </c>
      <c r="O16" s="509">
        <v>195.78</v>
      </c>
      <c r="P16" s="510">
        <f t="shared" si="2"/>
        <v>563.78</v>
      </c>
      <c r="Q16" s="509">
        <v>236.136</v>
      </c>
      <c r="R16" s="509">
        <v>157.42400000000001</v>
      </c>
      <c r="S16" s="509">
        <v>195.78</v>
      </c>
      <c r="T16" s="510">
        <f t="shared" si="3"/>
        <v>589.34</v>
      </c>
      <c r="U16" s="509">
        <f t="shared" si="7"/>
        <v>-0.33599999999998431</v>
      </c>
      <c r="V16" s="509">
        <f t="shared" si="8"/>
        <v>24.986000000000018</v>
      </c>
      <c r="W16" s="509">
        <f t="shared" si="9"/>
        <v>0</v>
      </c>
      <c r="X16" s="510">
        <f t="shared" si="10"/>
        <v>24.650000000000034</v>
      </c>
      <c r="Y16" s="509" t="s">
        <v>667</v>
      </c>
      <c r="Z16" s="508">
        <v>3635</v>
      </c>
      <c r="AA16" s="508">
        <v>3635</v>
      </c>
      <c r="AB16" s="989">
        <v>20</v>
      </c>
      <c r="AC16" s="991">
        <f t="shared" si="11"/>
        <v>1.2</v>
      </c>
      <c r="AD16" s="991">
        <f t="shared" si="12"/>
        <v>0.8</v>
      </c>
      <c r="AE16" s="991">
        <f t="shared" si="4"/>
        <v>2</v>
      </c>
      <c r="AF16" s="991">
        <v>236.136</v>
      </c>
      <c r="AG16" s="991">
        <v>157.42400000000001</v>
      </c>
      <c r="AH16" s="991">
        <f t="shared" si="5"/>
        <v>393.56</v>
      </c>
      <c r="AI16" s="990">
        <f>AB16+'AT-8A_Hon_CCH_UPry'!D16</f>
        <v>3970</v>
      </c>
      <c r="AJ16" s="989">
        <v>9130</v>
      </c>
      <c r="AK16" s="990">
        <f t="shared" si="6"/>
        <v>13100</v>
      </c>
      <c r="AL16" s="991">
        <v>2</v>
      </c>
      <c r="AM16" s="991">
        <v>910.42</v>
      </c>
      <c r="AN16" s="991">
        <v>391.56</v>
      </c>
      <c r="AO16" s="991">
        <f t="shared" si="13"/>
        <v>1303.98</v>
      </c>
    </row>
    <row r="17" spans="1:41" ht="24.95" customHeight="1" x14ac:dyDescent="0.2">
      <c r="A17" s="369">
        <v>5</v>
      </c>
      <c r="B17" s="370" t="s">
        <v>645</v>
      </c>
      <c r="C17" s="508">
        <v>2669</v>
      </c>
      <c r="D17" s="508">
        <v>2607</v>
      </c>
      <c r="E17" s="509">
        <v>160.13999999999999</v>
      </c>
      <c r="F17" s="509">
        <v>106.76</v>
      </c>
      <c r="G17" s="509">
        <v>133.44999999999999</v>
      </c>
      <c r="H17" s="510">
        <f t="shared" si="0"/>
        <v>400.34999999999997</v>
      </c>
      <c r="I17" s="509">
        <v>15</v>
      </c>
      <c r="J17" s="509">
        <v>107.13</v>
      </c>
      <c r="K17" s="509">
        <v>0</v>
      </c>
      <c r="L17" s="510">
        <f t="shared" si="1"/>
        <v>122.13</v>
      </c>
      <c r="M17" s="509">
        <v>145.13999999999999</v>
      </c>
      <c r="N17" s="509">
        <v>96.759999999999991</v>
      </c>
      <c r="O17" s="509">
        <v>125.7</v>
      </c>
      <c r="P17" s="510">
        <f t="shared" si="2"/>
        <v>367.59999999999997</v>
      </c>
      <c r="Q17" s="509">
        <v>151.68</v>
      </c>
      <c r="R17" s="509">
        <v>101.12</v>
      </c>
      <c r="S17" s="509">
        <v>125.7</v>
      </c>
      <c r="T17" s="510">
        <f t="shared" si="3"/>
        <v>378.5</v>
      </c>
      <c r="U17" s="509">
        <f t="shared" si="7"/>
        <v>8.4599999999999795</v>
      </c>
      <c r="V17" s="509">
        <f t="shared" si="8"/>
        <v>102.76999999999998</v>
      </c>
      <c r="W17" s="509">
        <f t="shared" si="9"/>
        <v>0</v>
      </c>
      <c r="X17" s="510">
        <f t="shared" si="10"/>
        <v>111.22999999999996</v>
      </c>
      <c r="Y17" s="509" t="s">
        <v>667</v>
      </c>
      <c r="Z17" s="508">
        <v>2593</v>
      </c>
      <c r="AA17" s="508">
        <v>2593</v>
      </c>
      <c r="AB17" s="989">
        <v>14</v>
      </c>
      <c r="AC17" s="991">
        <f t="shared" si="11"/>
        <v>0.84</v>
      </c>
      <c r="AD17" s="991">
        <f t="shared" si="12"/>
        <v>0.56000000000000005</v>
      </c>
      <c r="AE17" s="991">
        <f t="shared" si="4"/>
        <v>1.4</v>
      </c>
      <c r="AF17" s="991">
        <v>151.68</v>
      </c>
      <c r="AG17" s="991">
        <v>101.12</v>
      </c>
      <c r="AH17" s="991">
        <f t="shared" si="5"/>
        <v>252.8</v>
      </c>
      <c r="AI17" s="990">
        <f>AB17+'AT-8A_Hon_CCH_UPry'!D17</f>
        <v>2621</v>
      </c>
      <c r="AJ17" s="989">
        <v>5913</v>
      </c>
      <c r="AK17" s="990">
        <f t="shared" si="6"/>
        <v>8534</v>
      </c>
      <c r="AL17" s="991">
        <v>1.4</v>
      </c>
      <c r="AM17" s="991">
        <v>583.29999999999995</v>
      </c>
      <c r="AN17" s="991">
        <v>251.4</v>
      </c>
      <c r="AO17" s="991">
        <f t="shared" si="13"/>
        <v>836.09999999999991</v>
      </c>
    </row>
    <row r="18" spans="1:41" ht="24.95" customHeight="1" x14ac:dyDescent="0.2">
      <c r="A18" s="369">
        <v>6</v>
      </c>
      <c r="B18" s="370" t="s">
        <v>646</v>
      </c>
      <c r="C18" s="508">
        <v>1874</v>
      </c>
      <c r="D18" s="508">
        <v>1730</v>
      </c>
      <c r="E18" s="509">
        <v>112.44</v>
      </c>
      <c r="F18" s="509">
        <v>74.959999999999994</v>
      </c>
      <c r="G18" s="509">
        <v>93.7</v>
      </c>
      <c r="H18" s="510">
        <f t="shared" si="0"/>
        <v>281.09999999999997</v>
      </c>
      <c r="I18" s="509">
        <v>15</v>
      </c>
      <c r="J18" s="509">
        <v>131.72999999999999</v>
      </c>
      <c r="K18" s="509">
        <v>0</v>
      </c>
      <c r="L18" s="510">
        <f t="shared" si="1"/>
        <v>146.72999999999999</v>
      </c>
      <c r="M18" s="509">
        <v>97.44</v>
      </c>
      <c r="N18" s="509">
        <v>64.959999999999994</v>
      </c>
      <c r="O18" s="509">
        <v>85.2</v>
      </c>
      <c r="P18" s="510">
        <f t="shared" si="2"/>
        <v>247.59999999999997</v>
      </c>
      <c r="Q18" s="509">
        <v>102.6</v>
      </c>
      <c r="R18" s="509">
        <v>68.399999999999991</v>
      </c>
      <c r="S18" s="509">
        <v>85.2</v>
      </c>
      <c r="T18" s="510">
        <f t="shared" si="3"/>
        <v>256.2</v>
      </c>
      <c r="U18" s="509">
        <f t="shared" si="7"/>
        <v>9.8400000000000034</v>
      </c>
      <c r="V18" s="509">
        <f t="shared" si="8"/>
        <v>128.29000000000002</v>
      </c>
      <c r="W18" s="509">
        <f t="shared" si="9"/>
        <v>0</v>
      </c>
      <c r="X18" s="510">
        <f t="shared" si="10"/>
        <v>138.13000000000002</v>
      </c>
      <c r="Y18" s="509" t="s">
        <v>667</v>
      </c>
      <c r="Z18" s="508">
        <v>1546</v>
      </c>
      <c r="AA18" s="508">
        <v>1546</v>
      </c>
      <c r="AB18" s="989">
        <v>6</v>
      </c>
      <c r="AC18" s="991">
        <f t="shared" si="11"/>
        <v>0.36</v>
      </c>
      <c r="AD18" s="991">
        <f t="shared" si="12"/>
        <v>0.24</v>
      </c>
      <c r="AE18" s="991">
        <f t="shared" si="4"/>
        <v>0.6</v>
      </c>
      <c r="AF18" s="991">
        <v>102.6</v>
      </c>
      <c r="AG18" s="991">
        <v>68.399999999999991</v>
      </c>
      <c r="AH18" s="991">
        <f t="shared" si="5"/>
        <v>171</v>
      </c>
      <c r="AI18" s="990">
        <f>AB18+'AT-8A_Hon_CCH_UPry'!D18</f>
        <v>1736</v>
      </c>
      <c r="AJ18" s="989">
        <v>3895</v>
      </c>
      <c r="AK18" s="990">
        <f t="shared" si="6"/>
        <v>5631</v>
      </c>
      <c r="AL18" s="991">
        <v>0.6</v>
      </c>
      <c r="AM18" s="991">
        <v>383.2</v>
      </c>
      <c r="AN18" s="991">
        <v>170.39999999999998</v>
      </c>
      <c r="AO18" s="991">
        <f t="shared" si="13"/>
        <v>554.20000000000005</v>
      </c>
    </row>
    <row r="19" spans="1:41" ht="24.95" customHeight="1" x14ac:dyDescent="0.2">
      <c r="A19" s="369">
        <v>7</v>
      </c>
      <c r="B19" s="370" t="s">
        <v>647</v>
      </c>
      <c r="C19" s="508">
        <v>2229</v>
      </c>
      <c r="D19" s="508">
        <v>2133</v>
      </c>
      <c r="E19" s="509">
        <v>133.74</v>
      </c>
      <c r="F19" s="509">
        <v>89.16</v>
      </c>
      <c r="G19" s="509">
        <v>111.45</v>
      </c>
      <c r="H19" s="510">
        <f t="shared" si="0"/>
        <v>334.35</v>
      </c>
      <c r="I19" s="509">
        <v>15</v>
      </c>
      <c r="J19" s="509">
        <v>83.99</v>
      </c>
      <c r="K19" s="509">
        <v>0</v>
      </c>
      <c r="L19" s="510">
        <f t="shared" si="1"/>
        <v>98.99</v>
      </c>
      <c r="M19" s="509">
        <v>118.74</v>
      </c>
      <c r="N19" s="509">
        <v>79.16</v>
      </c>
      <c r="O19" s="509">
        <v>104.95</v>
      </c>
      <c r="P19" s="510">
        <f t="shared" si="2"/>
        <v>302.84999999999997</v>
      </c>
      <c r="Q19" s="509">
        <v>126.17999999999999</v>
      </c>
      <c r="R19" s="509">
        <v>84.11999999999999</v>
      </c>
      <c r="S19" s="509">
        <v>104.95</v>
      </c>
      <c r="T19" s="510">
        <f t="shared" si="3"/>
        <v>315.25</v>
      </c>
      <c r="U19" s="509">
        <f t="shared" si="7"/>
        <v>7.5600000000000165</v>
      </c>
      <c r="V19" s="509">
        <f t="shared" si="8"/>
        <v>79.029999999999987</v>
      </c>
      <c r="W19" s="509">
        <f t="shared" si="9"/>
        <v>0</v>
      </c>
      <c r="X19" s="510">
        <f t="shared" si="10"/>
        <v>86.59</v>
      </c>
      <c r="Y19" s="509" t="s">
        <v>667</v>
      </c>
      <c r="Z19" s="508">
        <v>1979</v>
      </c>
      <c r="AA19" s="508">
        <v>1979</v>
      </c>
      <c r="AB19" s="989">
        <v>4</v>
      </c>
      <c r="AC19" s="991">
        <f t="shared" si="11"/>
        <v>0.24</v>
      </c>
      <c r="AD19" s="991">
        <f t="shared" si="12"/>
        <v>0.16</v>
      </c>
      <c r="AE19" s="991">
        <f t="shared" si="4"/>
        <v>0.4</v>
      </c>
      <c r="AF19" s="991">
        <v>126.17999999999999</v>
      </c>
      <c r="AG19" s="991">
        <v>84.11999999999999</v>
      </c>
      <c r="AH19" s="991">
        <f t="shared" si="5"/>
        <v>210.29999999999998</v>
      </c>
      <c r="AI19" s="990">
        <f>AB19+'AT-8A_Hon_CCH_UPry'!D19</f>
        <v>2137</v>
      </c>
      <c r="AJ19" s="989">
        <v>5866</v>
      </c>
      <c r="AK19" s="990">
        <f t="shared" si="6"/>
        <v>8003</v>
      </c>
      <c r="AL19" s="991">
        <v>0.4</v>
      </c>
      <c r="AM19" s="991">
        <v>584.14</v>
      </c>
      <c r="AN19" s="991">
        <v>209.89999999999998</v>
      </c>
      <c r="AO19" s="991">
        <f t="shared" si="13"/>
        <v>794.43999999999994</v>
      </c>
    </row>
    <row r="20" spans="1:41" ht="24.95" customHeight="1" x14ac:dyDescent="0.2">
      <c r="A20" s="369">
        <v>8</v>
      </c>
      <c r="B20" s="370" t="s">
        <v>648</v>
      </c>
      <c r="C20" s="508">
        <v>764</v>
      </c>
      <c r="D20" s="508">
        <v>634</v>
      </c>
      <c r="E20" s="509">
        <v>45.84</v>
      </c>
      <c r="F20" s="509">
        <v>30.56</v>
      </c>
      <c r="G20" s="509">
        <v>38.200000000000003</v>
      </c>
      <c r="H20" s="510">
        <f t="shared" si="0"/>
        <v>114.60000000000001</v>
      </c>
      <c r="I20" s="509">
        <v>18</v>
      </c>
      <c r="J20" s="509">
        <v>48.99</v>
      </c>
      <c r="K20" s="509">
        <v>0</v>
      </c>
      <c r="L20" s="510">
        <f t="shared" si="1"/>
        <v>66.990000000000009</v>
      </c>
      <c r="M20" s="509">
        <v>27.84</v>
      </c>
      <c r="N20" s="509">
        <v>18.559999999999999</v>
      </c>
      <c r="O20" s="509">
        <v>29.84</v>
      </c>
      <c r="P20" s="510">
        <f t="shared" si="2"/>
        <v>76.239999999999995</v>
      </c>
      <c r="Q20" s="509">
        <v>36.048000000000002</v>
      </c>
      <c r="R20" s="509">
        <v>24.032</v>
      </c>
      <c r="S20" s="509">
        <v>29.84</v>
      </c>
      <c r="T20" s="510">
        <f t="shared" si="3"/>
        <v>89.92</v>
      </c>
      <c r="U20" s="509">
        <f t="shared" si="7"/>
        <v>9.7920000000000016</v>
      </c>
      <c r="V20" s="509">
        <f t="shared" si="8"/>
        <v>43.518000000000001</v>
      </c>
      <c r="W20" s="509">
        <f t="shared" si="9"/>
        <v>0</v>
      </c>
      <c r="X20" s="510">
        <f t="shared" si="10"/>
        <v>53.31</v>
      </c>
      <c r="Y20" s="509" t="s">
        <v>667</v>
      </c>
      <c r="Z20" s="508">
        <v>408</v>
      </c>
      <c r="AA20" s="508">
        <v>408</v>
      </c>
      <c r="AB20" s="989">
        <v>4</v>
      </c>
      <c r="AC20" s="991">
        <f t="shared" si="11"/>
        <v>0.24</v>
      </c>
      <c r="AD20" s="991">
        <f t="shared" si="12"/>
        <v>0.16</v>
      </c>
      <c r="AE20" s="991">
        <f t="shared" si="4"/>
        <v>0.4</v>
      </c>
      <c r="AF20" s="991">
        <v>36.048000000000002</v>
      </c>
      <c r="AG20" s="991">
        <v>24.032</v>
      </c>
      <c r="AH20" s="991">
        <f t="shared" si="5"/>
        <v>60.08</v>
      </c>
      <c r="AI20" s="990">
        <f>AB20+'AT-8A_Hon_CCH_UPry'!D20</f>
        <v>638</v>
      </c>
      <c r="AJ20" s="989">
        <v>1521</v>
      </c>
      <c r="AK20" s="990">
        <f t="shared" si="6"/>
        <v>2159</v>
      </c>
      <c r="AL20" s="991">
        <v>0.4</v>
      </c>
      <c r="AM20" s="991">
        <v>149.9</v>
      </c>
      <c r="AN20" s="991">
        <v>59.68</v>
      </c>
      <c r="AO20" s="991">
        <f t="shared" si="13"/>
        <v>209.98000000000002</v>
      </c>
    </row>
    <row r="21" spans="1:41" ht="24.95" customHeight="1" x14ac:dyDescent="0.2">
      <c r="A21" s="369">
        <v>9</v>
      </c>
      <c r="B21" s="370" t="s">
        <v>649</v>
      </c>
      <c r="C21" s="508">
        <v>4036</v>
      </c>
      <c r="D21" s="508">
        <v>3923</v>
      </c>
      <c r="E21" s="509">
        <v>242.16</v>
      </c>
      <c r="F21" s="509">
        <v>161.44</v>
      </c>
      <c r="G21" s="509">
        <v>201.8</v>
      </c>
      <c r="H21" s="510">
        <f t="shared" si="0"/>
        <v>605.40000000000009</v>
      </c>
      <c r="I21" s="509">
        <v>9</v>
      </c>
      <c r="J21" s="509">
        <v>93.59</v>
      </c>
      <c r="K21" s="509">
        <v>0</v>
      </c>
      <c r="L21" s="510">
        <f t="shared" si="1"/>
        <v>102.59</v>
      </c>
      <c r="M21" s="509">
        <v>233.16</v>
      </c>
      <c r="N21" s="509">
        <v>155.44</v>
      </c>
      <c r="O21" s="509">
        <v>194.5</v>
      </c>
      <c r="P21" s="510">
        <f t="shared" si="2"/>
        <v>583.1</v>
      </c>
      <c r="Q21" s="509">
        <v>235.32</v>
      </c>
      <c r="R21" s="509">
        <v>156.88</v>
      </c>
      <c r="S21" s="509">
        <v>194.5</v>
      </c>
      <c r="T21" s="510">
        <f t="shared" si="3"/>
        <v>586.70000000000005</v>
      </c>
      <c r="U21" s="509">
        <f t="shared" si="7"/>
        <v>6.8400000000000034</v>
      </c>
      <c r="V21" s="509">
        <f t="shared" si="8"/>
        <v>92.15</v>
      </c>
      <c r="W21" s="509">
        <f t="shared" si="9"/>
        <v>0</v>
      </c>
      <c r="X21" s="510">
        <f t="shared" si="10"/>
        <v>98.990000000000009</v>
      </c>
      <c r="Y21" s="509" t="s">
        <v>665</v>
      </c>
      <c r="Z21" s="508">
        <v>3891</v>
      </c>
      <c r="AA21" s="508">
        <v>3891</v>
      </c>
      <c r="AB21" s="989">
        <v>32</v>
      </c>
      <c r="AC21" s="991">
        <f t="shared" si="11"/>
        <v>1.92</v>
      </c>
      <c r="AD21" s="991">
        <f t="shared" si="12"/>
        <v>1.28</v>
      </c>
      <c r="AE21" s="991">
        <f t="shared" si="4"/>
        <v>3.2</v>
      </c>
      <c r="AF21" s="991">
        <v>235.32</v>
      </c>
      <c r="AG21" s="991">
        <v>156.88</v>
      </c>
      <c r="AH21" s="991">
        <f t="shared" si="5"/>
        <v>392.2</v>
      </c>
      <c r="AI21" s="990">
        <f>AB21+'AT-8A_Hon_CCH_UPry'!D21</f>
        <v>3955</v>
      </c>
      <c r="AJ21" s="989">
        <v>7927</v>
      </c>
      <c r="AK21" s="990">
        <f t="shared" si="6"/>
        <v>11882</v>
      </c>
      <c r="AL21" s="991">
        <v>3.2</v>
      </c>
      <c r="AM21" s="991">
        <v>791.83999999999992</v>
      </c>
      <c r="AN21" s="991">
        <v>389</v>
      </c>
      <c r="AO21" s="991">
        <f t="shared" si="13"/>
        <v>1184.04</v>
      </c>
    </row>
    <row r="22" spans="1:41" ht="24.95" customHeight="1" x14ac:dyDescent="0.2">
      <c r="A22" s="369">
        <v>10</v>
      </c>
      <c r="B22" s="370" t="s">
        <v>650</v>
      </c>
      <c r="C22" s="508">
        <v>3567</v>
      </c>
      <c r="D22" s="508">
        <v>3441</v>
      </c>
      <c r="E22" s="509">
        <v>214.02</v>
      </c>
      <c r="F22" s="509">
        <v>142.68</v>
      </c>
      <c r="G22" s="509">
        <v>178.35</v>
      </c>
      <c r="H22" s="510">
        <f t="shared" si="0"/>
        <v>535.05000000000007</v>
      </c>
      <c r="I22" s="509">
        <v>15</v>
      </c>
      <c r="J22" s="509">
        <v>-28.23</v>
      </c>
      <c r="K22" s="509">
        <v>0</v>
      </c>
      <c r="L22" s="510">
        <f t="shared" si="1"/>
        <v>-13.23</v>
      </c>
      <c r="M22" s="509">
        <v>199.02</v>
      </c>
      <c r="N22" s="509">
        <v>132.68</v>
      </c>
      <c r="O22" s="509">
        <v>169.85</v>
      </c>
      <c r="P22" s="510">
        <f t="shared" si="2"/>
        <v>501.55000000000007</v>
      </c>
      <c r="Q22" s="509">
        <v>205.26</v>
      </c>
      <c r="R22" s="509">
        <v>136.84</v>
      </c>
      <c r="S22" s="509">
        <v>169.85</v>
      </c>
      <c r="T22" s="510">
        <f t="shared" si="3"/>
        <v>511.95000000000005</v>
      </c>
      <c r="U22" s="509">
        <f t="shared" si="7"/>
        <v>8.7600000000000193</v>
      </c>
      <c r="V22" s="509">
        <f t="shared" si="8"/>
        <v>-32.39</v>
      </c>
      <c r="W22" s="509">
        <f t="shared" si="9"/>
        <v>0</v>
      </c>
      <c r="X22" s="510">
        <f t="shared" si="10"/>
        <v>-23.629999999999981</v>
      </c>
      <c r="Y22" s="509" t="s">
        <v>667</v>
      </c>
      <c r="Z22" s="508">
        <v>3187</v>
      </c>
      <c r="AA22" s="508">
        <v>3187</v>
      </c>
      <c r="AB22" s="989">
        <v>24</v>
      </c>
      <c r="AC22" s="991">
        <f t="shared" si="11"/>
        <v>1.44</v>
      </c>
      <c r="AD22" s="991">
        <f t="shared" si="12"/>
        <v>0.96</v>
      </c>
      <c r="AE22" s="991">
        <f t="shared" si="4"/>
        <v>2.4</v>
      </c>
      <c r="AF22" s="991">
        <v>205.26</v>
      </c>
      <c r="AG22" s="991">
        <v>136.84</v>
      </c>
      <c r="AH22" s="991">
        <f t="shared" si="5"/>
        <v>342.1</v>
      </c>
      <c r="AI22" s="990">
        <f>AB22+'AT-8A_Hon_CCH_UPry'!D22</f>
        <v>3465</v>
      </c>
      <c r="AJ22" s="989">
        <v>5992</v>
      </c>
      <c r="AK22" s="990">
        <f t="shared" si="6"/>
        <v>9457</v>
      </c>
      <c r="AL22" s="991">
        <v>2.4</v>
      </c>
      <c r="AM22" s="991">
        <v>596.62</v>
      </c>
      <c r="AN22" s="991">
        <v>339.7</v>
      </c>
      <c r="AO22" s="991">
        <f t="shared" si="13"/>
        <v>938.72</v>
      </c>
    </row>
    <row r="23" spans="1:41" ht="24.95" customHeight="1" x14ac:dyDescent="0.2">
      <c r="A23" s="369">
        <v>11</v>
      </c>
      <c r="B23" s="370" t="s">
        <v>651</v>
      </c>
      <c r="C23" s="508">
        <v>2280</v>
      </c>
      <c r="D23" s="508">
        <v>2121</v>
      </c>
      <c r="E23" s="509">
        <v>136.80000000000001</v>
      </c>
      <c r="F23" s="509">
        <v>91.2</v>
      </c>
      <c r="G23" s="509">
        <v>114</v>
      </c>
      <c r="H23" s="510">
        <f t="shared" si="0"/>
        <v>342</v>
      </c>
      <c r="I23" s="509">
        <v>15</v>
      </c>
      <c r="J23" s="509">
        <v>10.130000000000001</v>
      </c>
      <c r="K23" s="509">
        <v>0</v>
      </c>
      <c r="L23" s="510">
        <f t="shared" si="1"/>
        <v>25.130000000000003</v>
      </c>
      <c r="M23" s="509">
        <v>121.8</v>
      </c>
      <c r="N23" s="509">
        <v>81.2</v>
      </c>
      <c r="O23" s="509">
        <v>104.42</v>
      </c>
      <c r="P23" s="510">
        <f t="shared" si="2"/>
        <v>307.42</v>
      </c>
      <c r="Q23" s="509">
        <v>126.384</v>
      </c>
      <c r="R23" s="509">
        <v>84.256</v>
      </c>
      <c r="S23" s="509">
        <v>104.42</v>
      </c>
      <c r="T23" s="510">
        <f t="shared" si="3"/>
        <v>315.06</v>
      </c>
      <c r="U23" s="509">
        <f t="shared" si="7"/>
        <v>10.416000000000011</v>
      </c>
      <c r="V23" s="509">
        <f t="shared" si="8"/>
        <v>7.0739999999999981</v>
      </c>
      <c r="W23" s="509">
        <f t="shared" si="9"/>
        <v>0</v>
      </c>
      <c r="X23" s="510">
        <f t="shared" si="10"/>
        <v>17.490000000000009</v>
      </c>
      <c r="Y23" s="509" t="s">
        <v>667</v>
      </c>
      <c r="Z23" s="508">
        <v>1948</v>
      </c>
      <c r="AA23" s="508">
        <v>1948</v>
      </c>
      <c r="AB23" s="989">
        <v>18</v>
      </c>
      <c r="AC23" s="991">
        <f t="shared" si="11"/>
        <v>1.08</v>
      </c>
      <c r="AD23" s="991">
        <f t="shared" si="12"/>
        <v>0.72</v>
      </c>
      <c r="AE23" s="991">
        <f t="shared" si="4"/>
        <v>1.8</v>
      </c>
      <c r="AF23" s="991">
        <v>126.384</v>
      </c>
      <c r="AG23" s="991">
        <v>84.256</v>
      </c>
      <c r="AH23" s="991">
        <f t="shared" si="5"/>
        <v>210.64</v>
      </c>
      <c r="AI23" s="990">
        <f>AB23+'AT-8A_Hon_CCH_UPry'!D23</f>
        <v>2139</v>
      </c>
      <c r="AJ23" s="989">
        <v>4253</v>
      </c>
      <c r="AK23" s="990">
        <f t="shared" si="6"/>
        <v>6392</v>
      </c>
      <c r="AL23" s="991">
        <v>1.8</v>
      </c>
      <c r="AM23" s="991">
        <v>421.76</v>
      </c>
      <c r="AN23" s="991">
        <v>208.84</v>
      </c>
      <c r="AO23" s="991">
        <f t="shared" si="13"/>
        <v>632.4</v>
      </c>
    </row>
    <row r="24" spans="1:41" ht="24.95" customHeight="1" x14ac:dyDescent="0.2">
      <c r="A24" s="369">
        <v>12</v>
      </c>
      <c r="B24" s="370" t="s">
        <v>652</v>
      </c>
      <c r="C24" s="508">
        <v>1820</v>
      </c>
      <c r="D24" s="508">
        <v>1876</v>
      </c>
      <c r="E24" s="509">
        <v>109.2</v>
      </c>
      <c r="F24" s="509">
        <v>72.8</v>
      </c>
      <c r="G24" s="509">
        <v>91</v>
      </c>
      <c r="H24" s="510">
        <f t="shared" si="0"/>
        <v>273</v>
      </c>
      <c r="I24" s="509">
        <v>6</v>
      </c>
      <c r="J24" s="509">
        <v>30.67</v>
      </c>
      <c r="K24" s="509">
        <v>0</v>
      </c>
      <c r="L24" s="510">
        <f t="shared" si="1"/>
        <v>36.67</v>
      </c>
      <c r="M24" s="509">
        <v>103.2</v>
      </c>
      <c r="N24" s="509">
        <v>68.8</v>
      </c>
      <c r="O24" s="509">
        <v>86</v>
      </c>
      <c r="P24" s="510">
        <f t="shared" si="2"/>
        <v>258</v>
      </c>
      <c r="Q24" s="509">
        <v>106.56</v>
      </c>
      <c r="R24" s="509">
        <v>71.039999999999992</v>
      </c>
      <c r="S24" s="509">
        <v>86</v>
      </c>
      <c r="T24" s="510">
        <f t="shared" si="3"/>
        <v>263.60000000000002</v>
      </c>
      <c r="U24" s="509">
        <f t="shared" si="7"/>
        <v>2.6400000000000006</v>
      </c>
      <c r="V24" s="509">
        <f t="shared" si="8"/>
        <v>28.430000000000007</v>
      </c>
      <c r="W24" s="509">
        <f t="shared" si="9"/>
        <v>0</v>
      </c>
      <c r="X24" s="510">
        <f t="shared" si="10"/>
        <v>31.070000000000007</v>
      </c>
      <c r="Y24" s="509" t="s">
        <v>667</v>
      </c>
      <c r="Z24" s="508">
        <v>1820</v>
      </c>
      <c r="AA24" s="508">
        <v>1820</v>
      </c>
      <c r="AB24" s="989">
        <v>56</v>
      </c>
      <c r="AC24" s="991">
        <f t="shared" si="11"/>
        <v>3.36</v>
      </c>
      <c r="AD24" s="991">
        <f t="shared" si="12"/>
        <v>2.2400000000000002</v>
      </c>
      <c r="AE24" s="991">
        <f t="shared" si="4"/>
        <v>5.6</v>
      </c>
      <c r="AF24" s="991">
        <v>106.56</v>
      </c>
      <c r="AG24" s="991">
        <v>71.039999999999992</v>
      </c>
      <c r="AH24" s="991">
        <f t="shared" si="5"/>
        <v>177.6</v>
      </c>
      <c r="AI24" s="990">
        <f>AB24+'AT-8A_Hon_CCH_UPry'!D24</f>
        <v>1932</v>
      </c>
      <c r="AJ24" s="989">
        <v>1849</v>
      </c>
      <c r="AK24" s="990">
        <f t="shared" si="6"/>
        <v>3781</v>
      </c>
      <c r="AL24" s="991">
        <v>5.6</v>
      </c>
      <c r="AM24" s="991">
        <v>161.69999999999999</v>
      </c>
      <c r="AN24" s="991">
        <v>172</v>
      </c>
      <c r="AO24" s="991">
        <f t="shared" si="13"/>
        <v>339.29999999999995</v>
      </c>
    </row>
    <row r="25" spans="1:41" ht="24.95" customHeight="1" x14ac:dyDescent="0.2">
      <c r="A25" s="369">
        <v>13</v>
      </c>
      <c r="B25" s="370" t="s">
        <v>653</v>
      </c>
      <c r="C25" s="508">
        <v>4850</v>
      </c>
      <c r="D25" s="508">
        <v>4774</v>
      </c>
      <c r="E25" s="509">
        <v>291</v>
      </c>
      <c r="F25" s="509">
        <v>194</v>
      </c>
      <c r="G25" s="509">
        <v>242.5</v>
      </c>
      <c r="H25" s="510">
        <f t="shared" si="0"/>
        <v>727.5</v>
      </c>
      <c r="I25" s="509">
        <v>9</v>
      </c>
      <c r="J25" s="509">
        <v>4.26</v>
      </c>
      <c r="K25" s="509">
        <v>0</v>
      </c>
      <c r="L25" s="510">
        <f t="shared" si="1"/>
        <v>13.26</v>
      </c>
      <c r="M25" s="509">
        <v>282</v>
      </c>
      <c r="N25" s="509">
        <v>188</v>
      </c>
      <c r="O25" s="509">
        <v>236.28</v>
      </c>
      <c r="P25" s="510">
        <f t="shared" si="2"/>
        <v>706.28</v>
      </c>
      <c r="Q25" s="509">
        <v>286.05599999999998</v>
      </c>
      <c r="R25" s="509">
        <v>190.70400000000001</v>
      </c>
      <c r="S25" s="509">
        <v>236.28</v>
      </c>
      <c r="T25" s="510">
        <f t="shared" si="3"/>
        <v>713.04</v>
      </c>
      <c r="U25" s="509">
        <f t="shared" si="7"/>
        <v>4.9440000000000168</v>
      </c>
      <c r="V25" s="509">
        <f t="shared" si="8"/>
        <v>1.5559999999999832</v>
      </c>
      <c r="W25" s="509">
        <f t="shared" si="9"/>
        <v>0</v>
      </c>
      <c r="X25" s="510">
        <f t="shared" si="10"/>
        <v>6.5</v>
      </c>
      <c r="Y25" s="509" t="s">
        <v>667</v>
      </c>
      <c r="Z25" s="508">
        <v>4678</v>
      </c>
      <c r="AA25" s="508">
        <v>4678</v>
      </c>
      <c r="AB25" s="989">
        <v>42</v>
      </c>
      <c r="AC25" s="991">
        <f t="shared" si="11"/>
        <v>2.52</v>
      </c>
      <c r="AD25" s="991">
        <f t="shared" si="12"/>
        <v>1.68</v>
      </c>
      <c r="AE25" s="991">
        <f t="shared" si="4"/>
        <v>4.2</v>
      </c>
      <c r="AF25" s="991">
        <v>286.05599999999998</v>
      </c>
      <c r="AG25" s="991">
        <v>190.70400000000001</v>
      </c>
      <c r="AH25" s="991">
        <f t="shared" si="5"/>
        <v>476.76</v>
      </c>
      <c r="AI25" s="990">
        <f>AB25+'AT-8A_Hon_CCH_UPry'!D25</f>
        <v>4816</v>
      </c>
      <c r="AJ25" s="989">
        <v>7374</v>
      </c>
      <c r="AK25" s="990">
        <f t="shared" si="6"/>
        <v>12190</v>
      </c>
      <c r="AL25" s="991">
        <v>4.2</v>
      </c>
      <c r="AM25" s="991">
        <v>735.28</v>
      </c>
      <c r="AN25" s="991">
        <v>472.56</v>
      </c>
      <c r="AO25" s="991">
        <f t="shared" si="13"/>
        <v>1212.04</v>
      </c>
    </row>
    <row r="26" spans="1:41" ht="24.95" customHeight="1" x14ac:dyDescent="0.2">
      <c r="A26" s="369">
        <v>14</v>
      </c>
      <c r="B26" s="370" t="s">
        <v>654</v>
      </c>
      <c r="C26" s="508">
        <v>6987</v>
      </c>
      <c r="D26" s="508">
        <v>6843</v>
      </c>
      <c r="E26" s="509">
        <v>419.22</v>
      </c>
      <c r="F26" s="509">
        <v>279.48</v>
      </c>
      <c r="G26" s="509">
        <v>349.35</v>
      </c>
      <c r="H26" s="510">
        <f t="shared" si="0"/>
        <v>1048.0500000000002</v>
      </c>
      <c r="I26" s="509">
        <v>15</v>
      </c>
      <c r="J26" s="509">
        <v>21.03</v>
      </c>
      <c r="K26" s="509">
        <v>0</v>
      </c>
      <c r="L26" s="510">
        <f t="shared" si="1"/>
        <v>36.03</v>
      </c>
      <c r="M26" s="509">
        <v>404.22</v>
      </c>
      <c r="N26" s="509">
        <v>269.48</v>
      </c>
      <c r="O26" s="509">
        <v>339.89</v>
      </c>
      <c r="P26" s="510">
        <f t="shared" si="2"/>
        <v>1013.59</v>
      </c>
      <c r="Q26" s="509">
        <v>409.66800000000001</v>
      </c>
      <c r="R26" s="509">
        <v>273.11199999999997</v>
      </c>
      <c r="S26" s="509">
        <v>339.89</v>
      </c>
      <c r="T26" s="510">
        <f t="shared" si="3"/>
        <v>1022.67</v>
      </c>
      <c r="U26" s="509">
        <f t="shared" si="7"/>
        <v>9.5520000000000209</v>
      </c>
      <c r="V26" s="509">
        <f t="shared" si="8"/>
        <v>17.398000000000025</v>
      </c>
      <c r="W26" s="509">
        <f t="shared" si="9"/>
        <v>0</v>
      </c>
      <c r="X26" s="510">
        <f t="shared" si="10"/>
        <v>26.950000000000045</v>
      </c>
      <c r="Y26" s="509" t="s">
        <v>667</v>
      </c>
      <c r="Z26" s="508">
        <v>6750</v>
      </c>
      <c r="AA26" s="508">
        <v>6750</v>
      </c>
      <c r="AB26" s="989">
        <v>30</v>
      </c>
      <c r="AC26" s="991">
        <f t="shared" si="11"/>
        <v>1.8</v>
      </c>
      <c r="AD26" s="991">
        <f t="shared" si="12"/>
        <v>1.2</v>
      </c>
      <c r="AE26" s="991">
        <f t="shared" si="4"/>
        <v>3</v>
      </c>
      <c r="AF26" s="991">
        <v>409.66800000000001</v>
      </c>
      <c r="AG26" s="991">
        <v>273.11199999999997</v>
      </c>
      <c r="AH26" s="991">
        <f t="shared" si="5"/>
        <v>682.78</v>
      </c>
      <c r="AI26" s="990">
        <f>AB26+'AT-8A_Hon_CCH_UPry'!D26</f>
        <v>6873</v>
      </c>
      <c r="AJ26" s="989">
        <v>13590</v>
      </c>
      <c r="AK26" s="990">
        <f t="shared" si="6"/>
        <v>20463</v>
      </c>
      <c r="AL26" s="991">
        <v>3</v>
      </c>
      <c r="AM26" s="991">
        <v>1354.54</v>
      </c>
      <c r="AN26" s="991">
        <v>679.78</v>
      </c>
      <c r="AO26" s="991">
        <f t="shared" si="13"/>
        <v>2037.32</v>
      </c>
    </row>
    <row r="27" spans="1:41" ht="24.95" customHeight="1" x14ac:dyDescent="0.2">
      <c r="A27" s="369">
        <v>15</v>
      </c>
      <c r="B27" s="370" t="s">
        <v>655</v>
      </c>
      <c r="C27" s="508">
        <v>5229</v>
      </c>
      <c r="D27" s="508">
        <v>5053</v>
      </c>
      <c r="E27" s="509">
        <v>313.74</v>
      </c>
      <c r="F27" s="509">
        <v>209.16</v>
      </c>
      <c r="G27" s="509">
        <v>261.45</v>
      </c>
      <c r="H27" s="510">
        <f t="shared" si="0"/>
        <v>784.34999999999991</v>
      </c>
      <c r="I27" s="509">
        <v>18</v>
      </c>
      <c r="J27" s="509">
        <v>164.34</v>
      </c>
      <c r="K27" s="509">
        <v>0</v>
      </c>
      <c r="L27" s="510">
        <f t="shared" si="1"/>
        <v>182.34</v>
      </c>
      <c r="M27" s="509">
        <v>295.74</v>
      </c>
      <c r="N27" s="509">
        <v>197.16</v>
      </c>
      <c r="O27" s="509">
        <v>250.61</v>
      </c>
      <c r="P27" s="510">
        <f t="shared" si="2"/>
        <v>743.51</v>
      </c>
      <c r="Q27" s="509">
        <v>301.93200000000002</v>
      </c>
      <c r="R27" s="509">
        <v>201.28800000000001</v>
      </c>
      <c r="S27" s="509">
        <v>250.61</v>
      </c>
      <c r="T27" s="510">
        <f t="shared" si="3"/>
        <v>753.83</v>
      </c>
      <c r="U27" s="509">
        <f t="shared" si="7"/>
        <v>11.807999999999993</v>
      </c>
      <c r="V27" s="509">
        <f t="shared" si="8"/>
        <v>160.21199999999999</v>
      </c>
      <c r="W27" s="509">
        <f t="shared" si="9"/>
        <v>0</v>
      </c>
      <c r="X27" s="510">
        <f t="shared" si="10"/>
        <v>172.01999999999998</v>
      </c>
      <c r="Y27" s="509" t="s">
        <v>667</v>
      </c>
      <c r="Z27" s="508">
        <v>4791</v>
      </c>
      <c r="AA27" s="508">
        <v>4791</v>
      </c>
      <c r="AB27" s="989">
        <v>20</v>
      </c>
      <c r="AC27" s="991">
        <f t="shared" si="11"/>
        <v>1.2</v>
      </c>
      <c r="AD27" s="991">
        <f t="shared" si="12"/>
        <v>0.8</v>
      </c>
      <c r="AE27" s="991">
        <f t="shared" si="4"/>
        <v>2</v>
      </c>
      <c r="AF27" s="991">
        <v>301.93200000000002</v>
      </c>
      <c r="AG27" s="991">
        <v>201.28800000000001</v>
      </c>
      <c r="AH27" s="991">
        <f t="shared" si="5"/>
        <v>503.22</v>
      </c>
      <c r="AI27" s="990">
        <f>AB27+'AT-8A_Hon_CCH_UPry'!D27</f>
        <v>5073</v>
      </c>
      <c r="AJ27" s="989">
        <v>10568</v>
      </c>
      <c r="AK27" s="990">
        <f t="shared" si="6"/>
        <v>15641</v>
      </c>
      <c r="AL27" s="991">
        <v>2</v>
      </c>
      <c r="AM27" s="991">
        <v>1052.46</v>
      </c>
      <c r="AN27" s="991">
        <v>501.22</v>
      </c>
      <c r="AO27" s="991">
        <f t="shared" si="13"/>
        <v>1555.68</v>
      </c>
    </row>
    <row r="28" spans="1:41" ht="24.95" customHeight="1" x14ac:dyDescent="0.2">
      <c r="A28" s="369">
        <v>16</v>
      </c>
      <c r="B28" s="370" t="s">
        <v>656</v>
      </c>
      <c r="C28" s="508">
        <v>4204</v>
      </c>
      <c r="D28" s="508">
        <v>4046</v>
      </c>
      <c r="E28" s="509">
        <v>252.24</v>
      </c>
      <c r="F28" s="509">
        <v>168.16</v>
      </c>
      <c r="G28" s="509">
        <v>210.2</v>
      </c>
      <c r="H28" s="510">
        <f t="shared" si="0"/>
        <v>630.59999999999991</v>
      </c>
      <c r="I28" s="509">
        <v>24</v>
      </c>
      <c r="J28" s="509">
        <v>10.43</v>
      </c>
      <c r="K28" s="509">
        <v>0</v>
      </c>
      <c r="L28" s="510">
        <f t="shared" si="1"/>
        <v>34.43</v>
      </c>
      <c r="M28" s="509">
        <v>228.24</v>
      </c>
      <c r="N28" s="509">
        <v>152.16</v>
      </c>
      <c r="O28" s="509">
        <v>199.4</v>
      </c>
      <c r="P28" s="510">
        <f t="shared" si="2"/>
        <v>579.79999999999995</v>
      </c>
      <c r="Q28" s="509">
        <v>240.36</v>
      </c>
      <c r="R28" s="509">
        <v>160.24</v>
      </c>
      <c r="S28" s="509">
        <v>199.4</v>
      </c>
      <c r="T28" s="510">
        <f t="shared" si="3"/>
        <v>600</v>
      </c>
      <c r="U28" s="509">
        <f t="shared" si="7"/>
        <v>11.879999999999995</v>
      </c>
      <c r="V28" s="509">
        <f t="shared" si="8"/>
        <v>2.3499999999999943</v>
      </c>
      <c r="W28" s="509">
        <f t="shared" si="9"/>
        <v>0</v>
      </c>
      <c r="X28" s="510">
        <f t="shared" si="10"/>
        <v>14.22999999999999</v>
      </c>
      <c r="Y28" s="509" t="s">
        <v>667</v>
      </c>
      <c r="Z28" s="508">
        <v>3828</v>
      </c>
      <c r="AA28" s="508">
        <v>3828</v>
      </c>
      <c r="AB28" s="989">
        <v>18</v>
      </c>
      <c r="AC28" s="991">
        <f t="shared" si="11"/>
        <v>1.08</v>
      </c>
      <c r="AD28" s="991">
        <f t="shared" si="12"/>
        <v>0.72</v>
      </c>
      <c r="AE28" s="991">
        <f t="shared" si="4"/>
        <v>1.8</v>
      </c>
      <c r="AF28" s="991">
        <v>240.36</v>
      </c>
      <c r="AG28" s="991">
        <v>160.24</v>
      </c>
      <c r="AH28" s="991">
        <f t="shared" si="5"/>
        <v>400.6</v>
      </c>
      <c r="AI28" s="990">
        <f>AB28+'AT-8A_Hon_CCH_UPry'!D28</f>
        <v>4064</v>
      </c>
      <c r="AJ28" s="989">
        <v>14178</v>
      </c>
      <c r="AK28" s="990">
        <f t="shared" si="6"/>
        <v>18242</v>
      </c>
      <c r="AL28" s="991">
        <v>1.8</v>
      </c>
      <c r="AM28" s="991">
        <v>1392.1</v>
      </c>
      <c r="AN28" s="991">
        <v>398.8</v>
      </c>
      <c r="AO28" s="991">
        <f t="shared" si="13"/>
        <v>1792.6999999999998</v>
      </c>
    </row>
    <row r="29" spans="1:41" ht="24.95" customHeight="1" x14ac:dyDescent="0.2">
      <c r="A29" s="369">
        <v>17</v>
      </c>
      <c r="B29" s="370" t="s">
        <v>657</v>
      </c>
      <c r="C29" s="508">
        <v>4169</v>
      </c>
      <c r="D29" s="508">
        <v>4033</v>
      </c>
      <c r="E29" s="509">
        <v>250.14</v>
      </c>
      <c r="F29" s="509">
        <v>166.76</v>
      </c>
      <c r="G29" s="509">
        <v>208.45</v>
      </c>
      <c r="H29" s="510">
        <f t="shared" si="0"/>
        <v>625.34999999999991</v>
      </c>
      <c r="I29" s="509">
        <v>18</v>
      </c>
      <c r="J29" s="509">
        <v>99.22</v>
      </c>
      <c r="K29" s="509">
        <v>0</v>
      </c>
      <c r="L29" s="510">
        <f t="shared" si="1"/>
        <v>117.22</v>
      </c>
      <c r="M29" s="509">
        <v>232.14</v>
      </c>
      <c r="N29" s="509">
        <v>154.76</v>
      </c>
      <c r="O29" s="509">
        <v>199.45</v>
      </c>
      <c r="P29" s="510">
        <f t="shared" si="2"/>
        <v>586.34999999999991</v>
      </c>
      <c r="Q29" s="509">
        <v>240.18</v>
      </c>
      <c r="R29" s="509">
        <v>160.12</v>
      </c>
      <c r="S29" s="509">
        <v>199.45</v>
      </c>
      <c r="T29" s="510">
        <f t="shared" si="3"/>
        <v>599.75</v>
      </c>
      <c r="U29" s="509">
        <f t="shared" si="7"/>
        <v>9.9599999999999795</v>
      </c>
      <c r="V29" s="509">
        <f t="shared" si="8"/>
        <v>93.859999999999985</v>
      </c>
      <c r="W29" s="509">
        <f t="shared" si="9"/>
        <v>0</v>
      </c>
      <c r="X29" s="510">
        <f t="shared" si="10"/>
        <v>103.81999999999996</v>
      </c>
      <c r="Y29" s="509" t="s">
        <v>667</v>
      </c>
      <c r="Z29" s="508">
        <v>3869</v>
      </c>
      <c r="AA29" s="508">
        <v>3869</v>
      </c>
      <c r="AB29" s="989">
        <v>14</v>
      </c>
      <c r="AC29" s="991">
        <f t="shared" si="11"/>
        <v>0.84</v>
      </c>
      <c r="AD29" s="991">
        <f t="shared" si="12"/>
        <v>0.56000000000000005</v>
      </c>
      <c r="AE29" s="991">
        <f t="shared" si="4"/>
        <v>1.4</v>
      </c>
      <c r="AF29" s="991">
        <v>240.18</v>
      </c>
      <c r="AG29" s="991">
        <v>160.12</v>
      </c>
      <c r="AH29" s="991">
        <f t="shared" si="5"/>
        <v>400.3</v>
      </c>
      <c r="AI29" s="990">
        <f>AB29+'AT-8A_Hon_CCH_UPry'!D29</f>
        <v>4047</v>
      </c>
      <c r="AJ29" s="989">
        <v>9943</v>
      </c>
      <c r="AK29" s="990">
        <f t="shared" si="6"/>
        <v>13990</v>
      </c>
      <c r="AL29" s="991">
        <v>1.4</v>
      </c>
      <c r="AM29" s="991">
        <v>990.3</v>
      </c>
      <c r="AN29" s="991">
        <v>398.9</v>
      </c>
      <c r="AO29" s="991">
        <f t="shared" si="13"/>
        <v>1390.6</v>
      </c>
    </row>
    <row r="30" spans="1:41" ht="24.95" customHeight="1" x14ac:dyDescent="0.2">
      <c r="A30" s="369">
        <v>18</v>
      </c>
      <c r="B30" s="370" t="s">
        <v>658</v>
      </c>
      <c r="C30" s="508">
        <v>6682</v>
      </c>
      <c r="D30" s="508">
        <v>6542</v>
      </c>
      <c r="E30" s="509">
        <v>400.92</v>
      </c>
      <c r="F30" s="509">
        <v>267.27999999999997</v>
      </c>
      <c r="G30" s="509">
        <v>334.1</v>
      </c>
      <c r="H30" s="510">
        <f t="shared" si="0"/>
        <v>1002.3000000000001</v>
      </c>
      <c r="I30" s="509">
        <v>12</v>
      </c>
      <c r="J30" s="509">
        <v>27.66</v>
      </c>
      <c r="K30" s="509">
        <v>0</v>
      </c>
      <c r="L30" s="510">
        <f t="shared" si="1"/>
        <v>39.659999999999997</v>
      </c>
      <c r="M30" s="509">
        <v>388.92</v>
      </c>
      <c r="N30" s="509">
        <v>259.28000000000003</v>
      </c>
      <c r="O30" s="509">
        <v>331.38</v>
      </c>
      <c r="P30" s="510">
        <f t="shared" si="2"/>
        <v>979.58</v>
      </c>
      <c r="Q30" s="509">
        <v>399.33600000000001</v>
      </c>
      <c r="R30" s="509">
        <v>266.22399999999999</v>
      </c>
      <c r="S30" s="509">
        <v>331.38</v>
      </c>
      <c r="T30" s="510">
        <f t="shared" si="3"/>
        <v>996.93999999999994</v>
      </c>
      <c r="U30" s="509">
        <f t="shared" si="7"/>
        <v>1.5840000000000032</v>
      </c>
      <c r="V30" s="509">
        <f t="shared" si="8"/>
        <v>20.716000000000065</v>
      </c>
      <c r="W30" s="509">
        <f t="shared" si="9"/>
        <v>0</v>
      </c>
      <c r="X30" s="510">
        <f t="shared" si="10"/>
        <v>22.300000000000068</v>
      </c>
      <c r="Y30" s="509" t="s">
        <v>667</v>
      </c>
      <c r="Z30" s="508">
        <v>6233</v>
      </c>
      <c r="AA30" s="508">
        <v>6233</v>
      </c>
      <c r="AB30" s="989">
        <v>28</v>
      </c>
      <c r="AC30" s="991">
        <f t="shared" si="11"/>
        <v>1.68</v>
      </c>
      <c r="AD30" s="991">
        <f t="shared" si="12"/>
        <v>1.1200000000000001</v>
      </c>
      <c r="AE30" s="991">
        <f t="shared" si="4"/>
        <v>2.8</v>
      </c>
      <c r="AF30" s="991">
        <v>399.33600000000001</v>
      </c>
      <c r="AG30" s="991">
        <v>266.22399999999999</v>
      </c>
      <c r="AH30" s="991">
        <f t="shared" si="5"/>
        <v>665.56</v>
      </c>
      <c r="AI30" s="990">
        <f>AB30+'AT-8A_Hon_CCH_UPry'!D30</f>
        <v>6570</v>
      </c>
      <c r="AJ30" s="989">
        <v>11598</v>
      </c>
      <c r="AK30" s="990">
        <f t="shared" si="6"/>
        <v>18168</v>
      </c>
      <c r="AL30" s="991">
        <v>2.8</v>
      </c>
      <c r="AM30" s="991">
        <v>1157.5</v>
      </c>
      <c r="AN30" s="991">
        <v>662.76</v>
      </c>
      <c r="AO30" s="991">
        <f t="shared" si="13"/>
        <v>1823.06</v>
      </c>
    </row>
    <row r="31" spans="1:41" ht="24.95" customHeight="1" x14ac:dyDescent="0.2">
      <c r="A31" s="369">
        <v>19</v>
      </c>
      <c r="B31" s="370" t="s">
        <v>659</v>
      </c>
      <c r="C31" s="508">
        <v>7610</v>
      </c>
      <c r="D31" s="508">
        <v>7203</v>
      </c>
      <c r="E31" s="509">
        <v>456.6</v>
      </c>
      <c r="F31" s="509">
        <v>304.39999999999998</v>
      </c>
      <c r="G31" s="509">
        <v>380.5</v>
      </c>
      <c r="H31" s="510">
        <f t="shared" si="0"/>
        <v>1141.5</v>
      </c>
      <c r="I31" s="509">
        <v>18</v>
      </c>
      <c r="J31" s="509">
        <v>49.38</v>
      </c>
      <c r="K31" s="509">
        <v>0</v>
      </c>
      <c r="L31" s="510">
        <f t="shared" si="1"/>
        <v>67.38</v>
      </c>
      <c r="M31" s="509">
        <v>438.6</v>
      </c>
      <c r="N31" s="509">
        <v>292.40000000000003</v>
      </c>
      <c r="O31" s="509">
        <v>371.5</v>
      </c>
      <c r="P31" s="510">
        <f t="shared" si="2"/>
        <v>1102.5</v>
      </c>
      <c r="Q31" s="509">
        <v>447.84000000000003</v>
      </c>
      <c r="R31" s="509">
        <v>298.56</v>
      </c>
      <c r="S31" s="509">
        <v>371.5</v>
      </c>
      <c r="T31" s="510">
        <f t="shared" si="3"/>
        <v>1117.9000000000001</v>
      </c>
      <c r="U31" s="509">
        <f t="shared" si="7"/>
        <v>8.7599999999999909</v>
      </c>
      <c r="V31" s="509">
        <f t="shared" si="8"/>
        <v>43.220000000000027</v>
      </c>
      <c r="W31" s="509">
        <f t="shared" si="9"/>
        <v>0</v>
      </c>
      <c r="X31" s="510">
        <f t="shared" si="10"/>
        <v>51.980000000000018</v>
      </c>
      <c r="Y31" s="509" t="s">
        <v>667</v>
      </c>
      <c r="Z31" s="508">
        <v>6667</v>
      </c>
      <c r="AA31" s="508">
        <v>6667</v>
      </c>
      <c r="AB31" s="989">
        <v>34</v>
      </c>
      <c r="AC31" s="991">
        <f t="shared" si="11"/>
        <v>2.04</v>
      </c>
      <c r="AD31" s="991">
        <f t="shared" si="12"/>
        <v>1.36</v>
      </c>
      <c r="AE31" s="991">
        <f t="shared" si="4"/>
        <v>3.4000000000000004</v>
      </c>
      <c r="AF31" s="991">
        <v>447.84000000000003</v>
      </c>
      <c r="AG31" s="991">
        <v>298.56</v>
      </c>
      <c r="AH31" s="991">
        <f t="shared" si="5"/>
        <v>746.40000000000009</v>
      </c>
      <c r="AI31" s="990">
        <f>AB31+'AT-8A_Hon_CCH_UPry'!D31</f>
        <v>7237</v>
      </c>
      <c r="AJ31" s="989">
        <v>12797</v>
      </c>
      <c r="AK31" s="990">
        <f t="shared" si="6"/>
        <v>20034</v>
      </c>
      <c r="AL31" s="991">
        <v>3.4</v>
      </c>
      <c r="AM31" s="991">
        <v>1275.6999999999998</v>
      </c>
      <c r="AN31" s="991">
        <v>743</v>
      </c>
      <c r="AO31" s="991">
        <f t="shared" si="13"/>
        <v>2022.1</v>
      </c>
    </row>
    <row r="32" spans="1:41" ht="24.95" customHeight="1" x14ac:dyDescent="0.2">
      <c r="A32" s="369">
        <v>20</v>
      </c>
      <c r="B32" s="370" t="s">
        <v>660</v>
      </c>
      <c r="C32" s="508">
        <v>3429</v>
      </c>
      <c r="D32" s="508">
        <v>3463</v>
      </c>
      <c r="E32" s="509">
        <v>205.74</v>
      </c>
      <c r="F32" s="509">
        <v>137.16</v>
      </c>
      <c r="G32" s="509">
        <v>171.45</v>
      </c>
      <c r="H32" s="510">
        <f t="shared" si="0"/>
        <v>514.34999999999991</v>
      </c>
      <c r="I32" s="509">
        <v>9</v>
      </c>
      <c r="J32" s="509">
        <v>1.1200000000000001</v>
      </c>
      <c r="K32" s="509">
        <v>0</v>
      </c>
      <c r="L32" s="510">
        <f t="shared" si="1"/>
        <v>10.120000000000001</v>
      </c>
      <c r="M32" s="509">
        <v>196.74</v>
      </c>
      <c r="N32" s="509">
        <v>131.16</v>
      </c>
      <c r="O32" s="509">
        <v>165.23</v>
      </c>
      <c r="P32" s="510">
        <f t="shared" si="2"/>
        <v>493.13</v>
      </c>
      <c r="Q32" s="509">
        <v>200.67600000000002</v>
      </c>
      <c r="R32" s="509">
        <v>133.78399999999999</v>
      </c>
      <c r="S32" s="509">
        <v>165.23</v>
      </c>
      <c r="T32" s="510">
        <f t="shared" si="3"/>
        <v>499.69000000000005</v>
      </c>
      <c r="U32" s="509">
        <f t="shared" si="7"/>
        <v>5.063999999999993</v>
      </c>
      <c r="V32" s="509">
        <f t="shared" si="8"/>
        <v>-1.5039999999999907</v>
      </c>
      <c r="W32" s="509">
        <f t="shared" si="9"/>
        <v>0</v>
      </c>
      <c r="X32" s="510">
        <f t="shared" si="10"/>
        <v>3.5600000000000023</v>
      </c>
      <c r="Y32" s="509" t="s">
        <v>667</v>
      </c>
      <c r="Z32" s="508">
        <v>3423</v>
      </c>
      <c r="AA32" s="508">
        <v>3423</v>
      </c>
      <c r="AB32" s="989">
        <v>40</v>
      </c>
      <c r="AC32" s="991">
        <f t="shared" si="11"/>
        <v>2.4</v>
      </c>
      <c r="AD32" s="991">
        <f t="shared" si="12"/>
        <v>1.6</v>
      </c>
      <c r="AE32" s="991">
        <f t="shared" si="4"/>
        <v>4</v>
      </c>
      <c r="AF32" s="991">
        <v>200.67600000000002</v>
      </c>
      <c r="AG32" s="991">
        <v>133.78399999999999</v>
      </c>
      <c r="AH32" s="991">
        <f t="shared" si="5"/>
        <v>334.46000000000004</v>
      </c>
      <c r="AI32" s="990">
        <f>AB32+'AT-8A_Hon_CCH_UPry'!D32</f>
        <v>3503</v>
      </c>
      <c r="AJ32" s="989">
        <v>7828</v>
      </c>
      <c r="AK32" s="990">
        <f t="shared" si="6"/>
        <v>11331</v>
      </c>
      <c r="AL32" s="991">
        <v>4</v>
      </c>
      <c r="AM32" s="991">
        <v>781.02</v>
      </c>
      <c r="AN32" s="991">
        <v>330.46000000000004</v>
      </c>
      <c r="AO32" s="991">
        <f t="shared" si="13"/>
        <v>1115.48</v>
      </c>
    </row>
    <row r="33" spans="1:41" ht="24.95" customHeight="1" x14ac:dyDescent="0.2">
      <c r="A33" s="369">
        <v>21</v>
      </c>
      <c r="B33" s="370" t="s">
        <v>661</v>
      </c>
      <c r="C33" s="508">
        <v>896</v>
      </c>
      <c r="D33" s="508">
        <v>728</v>
      </c>
      <c r="E33" s="509">
        <v>53.76</v>
      </c>
      <c r="F33" s="509">
        <v>35.840000000000003</v>
      </c>
      <c r="G33" s="509">
        <v>44.8</v>
      </c>
      <c r="H33" s="510">
        <f t="shared" si="0"/>
        <v>134.39999999999998</v>
      </c>
      <c r="I33" s="509">
        <v>9</v>
      </c>
      <c r="J33" s="509">
        <v>8.92</v>
      </c>
      <c r="K33" s="509">
        <v>0</v>
      </c>
      <c r="L33" s="510">
        <f t="shared" si="1"/>
        <v>17.920000000000002</v>
      </c>
      <c r="M33" s="509">
        <v>44.76</v>
      </c>
      <c r="N33" s="509">
        <v>29.84</v>
      </c>
      <c r="O33" s="509">
        <v>36.42</v>
      </c>
      <c r="P33" s="510">
        <f t="shared" si="2"/>
        <v>111.02</v>
      </c>
      <c r="Q33" s="509">
        <v>43.944000000000003</v>
      </c>
      <c r="R33" s="509">
        <v>29.295999999999999</v>
      </c>
      <c r="S33" s="509">
        <v>36.42</v>
      </c>
      <c r="T33" s="510">
        <f t="shared" si="3"/>
        <v>109.66000000000001</v>
      </c>
      <c r="U33" s="509">
        <f t="shared" si="7"/>
        <v>9.8159999999999954</v>
      </c>
      <c r="V33" s="509">
        <f t="shared" si="8"/>
        <v>9.4639999999999986</v>
      </c>
      <c r="W33" s="509">
        <f t="shared" si="9"/>
        <v>0</v>
      </c>
      <c r="X33" s="510">
        <f t="shared" si="10"/>
        <v>19.279999999999994</v>
      </c>
      <c r="Y33" s="509" t="s">
        <v>667</v>
      </c>
      <c r="Z33" s="508">
        <v>708</v>
      </c>
      <c r="AA33" s="508">
        <v>708</v>
      </c>
      <c r="AB33" s="989">
        <v>4</v>
      </c>
      <c r="AC33" s="991">
        <f t="shared" si="11"/>
        <v>0.24</v>
      </c>
      <c r="AD33" s="991">
        <f t="shared" si="12"/>
        <v>0.16</v>
      </c>
      <c r="AE33" s="991">
        <f t="shared" si="4"/>
        <v>0.4</v>
      </c>
      <c r="AF33" s="991">
        <v>43.944000000000003</v>
      </c>
      <c r="AG33" s="991">
        <v>29.295999999999999</v>
      </c>
      <c r="AH33" s="991">
        <f t="shared" si="5"/>
        <v>73.240000000000009</v>
      </c>
      <c r="AI33" s="990">
        <f>AB33+'AT-8A_Hon_CCH_UPry'!D33</f>
        <v>732</v>
      </c>
      <c r="AJ33" s="989">
        <v>1524</v>
      </c>
      <c r="AK33" s="990">
        <f t="shared" si="6"/>
        <v>2256</v>
      </c>
      <c r="AL33" s="991">
        <v>0.4</v>
      </c>
      <c r="AM33" s="991">
        <v>150.35999999999999</v>
      </c>
      <c r="AN33" s="991">
        <v>72.84</v>
      </c>
      <c r="AO33" s="991">
        <f t="shared" si="13"/>
        <v>223.6</v>
      </c>
    </row>
    <row r="34" spans="1:41" ht="24.95" customHeight="1" x14ac:dyDescent="0.2">
      <c r="A34" s="369">
        <v>22</v>
      </c>
      <c r="B34" s="370" t="s">
        <v>662</v>
      </c>
      <c r="C34" s="508">
        <v>2044</v>
      </c>
      <c r="D34" s="508">
        <v>1896</v>
      </c>
      <c r="E34" s="509">
        <v>122.64</v>
      </c>
      <c r="F34" s="509">
        <v>81.760000000000005</v>
      </c>
      <c r="G34" s="509">
        <v>102.2</v>
      </c>
      <c r="H34" s="510">
        <f t="shared" si="0"/>
        <v>306.60000000000002</v>
      </c>
      <c r="I34" s="509">
        <v>18</v>
      </c>
      <c r="J34" s="509">
        <v>24.41</v>
      </c>
      <c r="K34" s="509">
        <v>0</v>
      </c>
      <c r="L34" s="510">
        <f t="shared" si="1"/>
        <v>42.41</v>
      </c>
      <c r="M34" s="509">
        <v>104.64</v>
      </c>
      <c r="N34" s="509">
        <v>69.760000000000005</v>
      </c>
      <c r="O34" s="509">
        <v>92.8</v>
      </c>
      <c r="P34" s="510">
        <f t="shared" si="2"/>
        <v>267.2</v>
      </c>
      <c r="Q34" s="509">
        <v>112.08</v>
      </c>
      <c r="R34" s="509">
        <v>74.72</v>
      </c>
      <c r="S34" s="509">
        <v>92.8</v>
      </c>
      <c r="T34" s="510">
        <f t="shared" si="3"/>
        <v>279.60000000000002</v>
      </c>
      <c r="U34" s="509">
        <f t="shared" si="7"/>
        <v>10.560000000000002</v>
      </c>
      <c r="V34" s="509">
        <f t="shared" si="8"/>
        <v>19.450000000000003</v>
      </c>
      <c r="W34" s="509">
        <f t="shared" si="9"/>
        <v>0</v>
      </c>
      <c r="X34" s="510">
        <f t="shared" si="10"/>
        <v>30.010000000000005</v>
      </c>
      <c r="Y34" s="509" t="s">
        <v>667</v>
      </c>
      <c r="Z34" s="508">
        <v>1652</v>
      </c>
      <c r="AA34" s="508">
        <v>1652</v>
      </c>
      <c r="AB34" s="989">
        <v>12</v>
      </c>
      <c r="AC34" s="991">
        <f t="shared" si="11"/>
        <v>0.72</v>
      </c>
      <c r="AD34" s="991">
        <f t="shared" si="12"/>
        <v>0.48</v>
      </c>
      <c r="AE34" s="991">
        <f t="shared" si="4"/>
        <v>1.2</v>
      </c>
      <c r="AF34" s="991">
        <v>112.08</v>
      </c>
      <c r="AG34" s="991">
        <v>74.72</v>
      </c>
      <c r="AH34" s="991">
        <f t="shared" si="5"/>
        <v>186.8</v>
      </c>
      <c r="AI34" s="990">
        <f>AB34+'AT-8A_Hon_CCH_UPry'!D34</f>
        <v>1908</v>
      </c>
      <c r="AJ34" s="989">
        <v>3720</v>
      </c>
      <c r="AK34" s="990">
        <f t="shared" si="6"/>
        <v>5628</v>
      </c>
      <c r="AL34" s="991">
        <v>1.2</v>
      </c>
      <c r="AM34" s="991">
        <v>368.92</v>
      </c>
      <c r="AN34" s="991">
        <v>185.6</v>
      </c>
      <c r="AO34" s="991">
        <f t="shared" si="13"/>
        <v>555.72</v>
      </c>
    </row>
    <row r="35" spans="1:41" ht="24.95" customHeight="1" x14ac:dyDescent="0.2">
      <c r="A35" s="369">
        <v>23</v>
      </c>
      <c r="B35" s="370" t="s">
        <v>663</v>
      </c>
      <c r="C35" s="508">
        <v>1369</v>
      </c>
      <c r="D35" s="508">
        <v>1287</v>
      </c>
      <c r="E35" s="509">
        <v>82.14</v>
      </c>
      <c r="F35" s="509">
        <v>54.76</v>
      </c>
      <c r="G35" s="509">
        <v>68.45</v>
      </c>
      <c r="H35" s="510">
        <f t="shared" si="0"/>
        <v>205.35000000000002</v>
      </c>
      <c r="I35" s="509">
        <v>9</v>
      </c>
      <c r="J35" s="509">
        <v>20.3</v>
      </c>
      <c r="K35" s="509">
        <v>0</v>
      </c>
      <c r="L35" s="510">
        <f t="shared" si="1"/>
        <v>29.3</v>
      </c>
      <c r="M35" s="509">
        <v>73.14</v>
      </c>
      <c r="N35" s="509">
        <v>48.76</v>
      </c>
      <c r="O35" s="509">
        <v>63.15</v>
      </c>
      <c r="P35" s="510">
        <f t="shared" si="2"/>
        <v>185.05</v>
      </c>
      <c r="Q35" s="509">
        <v>77.22</v>
      </c>
      <c r="R35" s="509">
        <v>51.480000000000004</v>
      </c>
      <c r="S35" s="509">
        <v>63.15</v>
      </c>
      <c r="T35" s="510">
        <f t="shared" si="3"/>
        <v>191.85</v>
      </c>
      <c r="U35" s="509">
        <f t="shared" si="7"/>
        <v>4.9200000000000017</v>
      </c>
      <c r="V35" s="509">
        <f t="shared" si="8"/>
        <v>17.579999999999998</v>
      </c>
      <c r="W35" s="509">
        <f t="shared" si="9"/>
        <v>0</v>
      </c>
      <c r="X35" s="510">
        <f t="shared" si="10"/>
        <v>22.5</v>
      </c>
      <c r="Y35" s="509" t="s">
        <v>667</v>
      </c>
      <c r="Z35" s="508">
        <v>1263</v>
      </c>
      <c r="AA35" s="508">
        <v>1263</v>
      </c>
      <c r="AB35" s="989">
        <v>24</v>
      </c>
      <c r="AC35" s="991">
        <f t="shared" si="11"/>
        <v>1.44</v>
      </c>
      <c r="AD35" s="991">
        <f t="shared" si="12"/>
        <v>0.96</v>
      </c>
      <c r="AE35" s="991">
        <f t="shared" si="4"/>
        <v>2.4</v>
      </c>
      <c r="AF35" s="991">
        <v>77.22</v>
      </c>
      <c r="AG35" s="991">
        <v>51.480000000000004</v>
      </c>
      <c r="AH35" s="991">
        <f t="shared" si="5"/>
        <v>128.69999999999999</v>
      </c>
      <c r="AI35" s="990">
        <f>AB35+'AT-8A_Hon_CCH_UPry'!D35</f>
        <v>1311</v>
      </c>
      <c r="AJ35" s="989">
        <v>3897</v>
      </c>
      <c r="AK35" s="990">
        <f t="shared" si="6"/>
        <v>5208</v>
      </c>
      <c r="AL35" s="991">
        <v>2.4</v>
      </c>
      <c r="AM35" s="991">
        <v>381.70000000000005</v>
      </c>
      <c r="AN35" s="991">
        <v>126.30000000000001</v>
      </c>
      <c r="AO35" s="991">
        <f t="shared" si="13"/>
        <v>510.40000000000003</v>
      </c>
    </row>
    <row r="36" spans="1:41" ht="24.95" customHeight="1" x14ac:dyDescent="0.2">
      <c r="A36" s="371">
        <v>24</v>
      </c>
      <c r="B36" s="370" t="s">
        <v>664</v>
      </c>
      <c r="C36" s="508">
        <v>363</v>
      </c>
      <c r="D36" s="508">
        <v>218</v>
      </c>
      <c r="E36" s="509">
        <v>21.78</v>
      </c>
      <c r="F36" s="509">
        <v>14.52</v>
      </c>
      <c r="G36" s="509">
        <v>18.149999999999999</v>
      </c>
      <c r="H36" s="510">
        <f t="shared" si="0"/>
        <v>54.449999999999996</v>
      </c>
      <c r="I36" s="509">
        <v>9</v>
      </c>
      <c r="J36" s="509">
        <v>6</v>
      </c>
      <c r="K36" s="509">
        <v>0</v>
      </c>
      <c r="L36" s="510">
        <f t="shared" si="1"/>
        <v>15</v>
      </c>
      <c r="M36" s="509">
        <v>12.78</v>
      </c>
      <c r="N36" s="509">
        <v>8.52</v>
      </c>
      <c r="O36" s="509">
        <v>10.85</v>
      </c>
      <c r="P36" s="510">
        <f t="shared" si="2"/>
        <v>32.15</v>
      </c>
      <c r="Q36" s="509">
        <v>13.02</v>
      </c>
      <c r="R36" s="509">
        <v>8.68</v>
      </c>
      <c r="S36" s="509">
        <v>10.85</v>
      </c>
      <c r="T36" s="510">
        <f t="shared" si="3"/>
        <v>32.549999999999997</v>
      </c>
      <c r="U36" s="509">
        <f t="shared" si="7"/>
        <v>8.7600000000000016</v>
      </c>
      <c r="V36" s="509">
        <f t="shared" si="8"/>
        <v>5.84</v>
      </c>
      <c r="W36" s="509">
        <f t="shared" si="9"/>
        <v>0</v>
      </c>
      <c r="X36" s="510">
        <f t="shared" si="10"/>
        <v>14.600000000000001</v>
      </c>
      <c r="Y36" s="509">
        <v>0</v>
      </c>
      <c r="Z36" s="508">
        <v>210</v>
      </c>
      <c r="AA36" s="508">
        <v>210</v>
      </c>
      <c r="AB36" s="989">
        <v>0</v>
      </c>
      <c r="AC36" s="991">
        <f t="shared" si="11"/>
        <v>0</v>
      </c>
      <c r="AD36" s="991">
        <f t="shared" si="12"/>
        <v>0</v>
      </c>
      <c r="AE36" s="991">
        <f t="shared" si="4"/>
        <v>0</v>
      </c>
      <c r="AF36" s="991">
        <v>13.02</v>
      </c>
      <c r="AG36" s="991">
        <v>8.68</v>
      </c>
      <c r="AH36" s="991">
        <f t="shared" si="5"/>
        <v>21.7</v>
      </c>
      <c r="AI36" s="990">
        <f>AB36+'AT-8A_Hon_CCH_UPry'!D36</f>
        <v>218</v>
      </c>
      <c r="AJ36" s="989">
        <v>597</v>
      </c>
      <c r="AK36" s="990">
        <f t="shared" si="6"/>
        <v>815</v>
      </c>
      <c r="AL36" s="991">
        <v>0</v>
      </c>
      <c r="AM36" s="991">
        <v>59.68</v>
      </c>
      <c r="AN36" s="991">
        <v>21.7</v>
      </c>
      <c r="AO36" s="991">
        <f t="shared" si="13"/>
        <v>81.38</v>
      </c>
    </row>
    <row r="37" spans="1:41" ht="24.95" customHeight="1" x14ac:dyDescent="0.2">
      <c r="A37" s="1093" t="s">
        <v>16</v>
      </c>
      <c r="B37" s="1095"/>
      <c r="C37" s="560">
        <f t="shared" ref="C37:AA37" si="14">SUM(C13:C36)</f>
        <v>80048</v>
      </c>
      <c r="D37" s="560">
        <f t="shared" si="14"/>
        <v>77375</v>
      </c>
      <c r="E37" s="561">
        <f>SUM(E13:E36)</f>
        <v>4802.88</v>
      </c>
      <c r="F37" s="561">
        <f>SUM(F13:F36)</f>
        <v>3201.92</v>
      </c>
      <c r="G37" s="561">
        <f>SUM(G13:G36)</f>
        <v>4002.3999999999992</v>
      </c>
      <c r="H37" s="561">
        <f t="shared" si="0"/>
        <v>12007.199999999999</v>
      </c>
      <c r="I37" s="561">
        <f>SUM(I13:I36)</f>
        <v>333</v>
      </c>
      <c r="J37" s="561">
        <f>SUM(J13:J36)</f>
        <v>1129.1299999999999</v>
      </c>
      <c r="K37" s="561">
        <f>SUM(K13:K36)</f>
        <v>0</v>
      </c>
      <c r="L37" s="561">
        <f t="shared" si="1"/>
        <v>1462.1299999999999</v>
      </c>
      <c r="M37" s="561">
        <f>SUM(M13:M36)</f>
        <v>4469.88</v>
      </c>
      <c r="N37" s="561">
        <f>SUM(N13:N36)</f>
        <v>2979.920000000001</v>
      </c>
      <c r="O37" s="561">
        <f>SUM(O13:O36)</f>
        <v>3825.1900000000005</v>
      </c>
      <c r="P37" s="561">
        <f t="shared" si="2"/>
        <v>11274.990000000002</v>
      </c>
      <c r="Q37" s="561">
        <f>SUM(Q13:Q36)</f>
        <v>4623.108000000002</v>
      </c>
      <c r="R37" s="561">
        <f>SUM(R13:R36)</f>
        <v>3082.0719999999992</v>
      </c>
      <c r="S37" s="561">
        <f>SUM(S13:S36)</f>
        <v>3825.1900000000005</v>
      </c>
      <c r="T37" s="561">
        <f t="shared" si="3"/>
        <v>11530.370000000003</v>
      </c>
      <c r="U37" s="561">
        <f>SUM(U13:U36)</f>
        <v>179.77200000000005</v>
      </c>
      <c r="V37" s="561">
        <f>SUM(V13:V36)</f>
        <v>1026.9780000000003</v>
      </c>
      <c r="W37" s="561">
        <f>SUM(W13:W36)</f>
        <v>0</v>
      </c>
      <c r="X37" s="561">
        <f>SUM(U37:W37)</f>
        <v>1206.7500000000005</v>
      </c>
      <c r="Y37" s="561">
        <f t="shared" si="14"/>
        <v>0</v>
      </c>
      <c r="Z37" s="560">
        <f t="shared" si="14"/>
        <v>73119</v>
      </c>
      <c r="AA37" s="560">
        <f t="shared" si="14"/>
        <v>73119</v>
      </c>
      <c r="AB37" s="993">
        <f>SUM(AB13:AB36)</f>
        <v>548</v>
      </c>
      <c r="AC37" s="992">
        <f>SUM(AC13:AC36)</f>
        <v>32.879999999999995</v>
      </c>
      <c r="AD37" s="992">
        <f>SUM(AD13:AD36)</f>
        <v>21.920000000000005</v>
      </c>
      <c r="AE37" s="992">
        <f t="shared" si="4"/>
        <v>54.8</v>
      </c>
      <c r="AF37" s="992">
        <f>SUM(AF13:AF36)</f>
        <v>4623.108000000002</v>
      </c>
      <c r="AG37" s="992">
        <f>SUM(AG13:AG36)</f>
        <v>3082.0719999999992</v>
      </c>
      <c r="AH37" s="992">
        <f t="shared" si="5"/>
        <v>7705.1800000000012</v>
      </c>
      <c r="AI37" s="990">
        <f>SUM(AI13:AI36)</f>
        <v>77923</v>
      </c>
      <c r="AJ37" s="989">
        <f>SUM(AJ13:AJ36)</f>
        <v>163455</v>
      </c>
      <c r="AK37" s="990">
        <f t="shared" si="6"/>
        <v>241378</v>
      </c>
      <c r="AL37" s="991">
        <f>SUM(AL13:AL36)</f>
        <v>54.79999999999999</v>
      </c>
      <c r="AM37" s="989">
        <f>SUM(AM13:AM36)</f>
        <v>16224.640000000001</v>
      </c>
      <c r="AN37" s="991">
        <f>SUM(AN13:AN36)</f>
        <v>7650.380000000001</v>
      </c>
      <c r="AO37" s="991">
        <f>SUM(AO13:AO36)</f>
        <v>23929.82</v>
      </c>
    </row>
    <row r="38" spans="1:41" ht="15" x14ac:dyDescent="0.2">
      <c r="C38" s="7"/>
      <c r="D38" s="688"/>
      <c r="E38" s="7"/>
      <c r="F38" s="7"/>
      <c r="G38" s="7"/>
      <c r="H38" s="7"/>
      <c r="I38" s="7"/>
      <c r="J38" s="169"/>
      <c r="K38" s="169"/>
      <c r="L38" s="169"/>
      <c r="Q38" s="224"/>
      <c r="R38" s="224"/>
      <c r="S38" s="224"/>
      <c r="T38" s="253"/>
      <c r="U38" s="169"/>
    </row>
    <row r="39" spans="1:41" ht="12.75" customHeight="1" x14ac:dyDescent="0.2">
      <c r="C39" s="173"/>
      <c r="D39" s="689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223"/>
      <c r="R39" s="223"/>
      <c r="S39" s="223"/>
      <c r="T39" s="224"/>
      <c r="U39" s="173"/>
      <c r="V39" s="173"/>
      <c r="W39" s="173"/>
      <c r="X39" s="173"/>
      <c r="Y39" s="173"/>
      <c r="Z39" s="173"/>
      <c r="AA39" s="173"/>
    </row>
    <row r="40" spans="1:41" ht="12.75" customHeight="1" x14ac:dyDescent="0.2"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</row>
    <row r="41" spans="1:41" ht="12.75" customHeight="1" x14ac:dyDescent="0.2"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</row>
    <row r="42" spans="1:41" ht="12.75" customHeight="1" x14ac:dyDescent="0.2">
      <c r="A42" s="9" t="s">
        <v>1191</v>
      </c>
      <c r="B42" s="254"/>
      <c r="C42" s="254"/>
      <c r="D42" s="254"/>
      <c r="E42" s="254"/>
      <c r="F42" s="254"/>
      <c r="G42" s="254"/>
      <c r="H42" s="254"/>
      <c r="I42" s="254"/>
      <c r="J42" s="255"/>
      <c r="K42" s="362"/>
      <c r="L42" s="1085" t="s">
        <v>804</v>
      </c>
      <c r="M42" s="1085"/>
      <c r="N42" s="1085"/>
      <c r="O42" s="1085"/>
      <c r="P42" s="1085"/>
      <c r="V42" s="1085" t="s">
        <v>803</v>
      </c>
      <c r="W42" s="1085"/>
      <c r="X42" s="1085"/>
      <c r="Y42" s="1085"/>
      <c r="Z42" s="1085"/>
      <c r="AA42" s="1085"/>
    </row>
    <row r="43" spans="1:41" ht="12.75" customHeight="1" x14ac:dyDescent="0.2">
      <c r="A43" s="255"/>
      <c r="B43" s="9"/>
      <c r="C43" s="9"/>
      <c r="D43" s="9"/>
      <c r="E43" s="9"/>
      <c r="F43" s="9"/>
      <c r="G43" s="9"/>
      <c r="H43" s="255"/>
      <c r="I43" s="255"/>
      <c r="J43" s="255"/>
      <c r="K43" s="362"/>
      <c r="L43" s="1084" t="s">
        <v>802</v>
      </c>
      <c r="M43" s="1084"/>
      <c r="N43" s="1084"/>
      <c r="O43" s="1084"/>
      <c r="P43" s="1084"/>
      <c r="V43" s="1258" t="s">
        <v>802</v>
      </c>
      <c r="W43" s="1258"/>
      <c r="X43" s="1258"/>
      <c r="Y43" s="1258"/>
      <c r="Z43" s="1258"/>
      <c r="AA43" s="1258"/>
    </row>
    <row r="44" spans="1:41" ht="12.75" customHeight="1" x14ac:dyDescent="0.2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1084" t="s">
        <v>805</v>
      </c>
      <c r="M44" s="1084"/>
      <c r="N44" s="1084"/>
      <c r="O44" s="1084"/>
      <c r="P44" s="1084"/>
      <c r="Q44" s="254"/>
      <c r="R44" s="254"/>
      <c r="S44" s="254"/>
      <c r="T44" s="254"/>
      <c r="U44" s="254"/>
    </row>
    <row r="45" spans="1:41" x14ac:dyDescent="0.2">
      <c r="R45" s="26"/>
      <c r="S45" s="26"/>
      <c r="T45" s="26"/>
      <c r="U45" s="26"/>
    </row>
  </sheetData>
  <mergeCells count="26">
    <mergeCell ref="AF11:AH11"/>
    <mergeCell ref="V43:AA43"/>
    <mergeCell ref="U10:X10"/>
    <mergeCell ref="L42:P42"/>
    <mergeCell ref="L43:P43"/>
    <mergeCell ref="AA10:AA11"/>
    <mergeCell ref="L44:P44"/>
    <mergeCell ref="I10:L10"/>
    <mergeCell ref="M10:P10"/>
    <mergeCell ref="Z10:Z11"/>
    <mergeCell ref="Y10:Y11"/>
    <mergeCell ref="V42:AA42"/>
    <mergeCell ref="U1:X1"/>
    <mergeCell ref="A3:U3"/>
    <mergeCell ref="A4:T4"/>
    <mergeCell ref="A5:U5"/>
    <mergeCell ref="A7:X7"/>
    <mergeCell ref="T8:X8"/>
    <mergeCell ref="T9:X9"/>
    <mergeCell ref="Q10:T10"/>
    <mergeCell ref="A37:B37"/>
    <mergeCell ref="A10:A11"/>
    <mergeCell ref="B10:B11"/>
    <mergeCell ref="C10:C11"/>
    <mergeCell ref="D10:D11"/>
    <mergeCell ref="E10:H10"/>
  </mergeCells>
  <printOptions horizontalCentered="1"/>
  <pageMargins left="0.70866141732283472" right="0.70866141732283472" top="0.23622047244094491" bottom="0" header="0.31496062992125984" footer="0.31496062992125984"/>
  <pageSetup paperSize="9" scale="3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6600CC"/>
    <pageSetUpPr fitToPage="1"/>
  </sheetPr>
  <dimension ref="A1:N43"/>
  <sheetViews>
    <sheetView topLeftCell="B16" zoomScaleNormal="100" zoomScaleSheetLayoutView="86" workbookViewId="0">
      <selection activeCell="H36" sqref="H36"/>
    </sheetView>
  </sheetViews>
  <sheetFormatPr defaultColWidth="9.140625" defaultRowHeight="12.75" x14ac:dyDescent="0.2"/>
  <cols>
    <col min="1" max="1" width="7.85546875" style="10" customWidth="1"/>
    <col min="2" max="2" width="17.140625" style="10" customWidth="1"/>
    <col min="3" max="3" width="16.5703125" style="10" customWidth="1"/>
    <col min="4" max="4" width="15.85546875" style="10" customWidth="1"/>
    <col min="5" max="5" width="18.85546875" style="10" customWidth="1"/>
    <col min="6" max="6" width="19" style="146" customWidth="1"/>
    <col min="7" max="7" width="22.5703125" style="10" customWidth="1"/>
    <col min="8" max="8" width="16.7109375" style="10" customWidth="1"/>
    <col min="9" max="9" width="30.140625" style="10" customWidth="1"/>
    <col min="10" max="11" width="9.140625" style="10"/>
    <col min="12" max="12" width="10.42578125" style="10" customWidth="1"/>
    <col min="13" max="13" width="9.5703125" style="10" bestFit="1" customWidth="1"/>
    <col min="14" max="16384" width="9.140625" style="10"/>
  </cols>
  <sheetData>
    <row r="1" spans="1:14" customFormat="1" ht="15" x14ac:dyDescent="0.2">
      <c r="I1" s="31" t="s">
        <v>62</v>
      </c>
    </row>
    <row r="2" spans="1:14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</row>
    <row r="3" spans="1:14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</row>
    <row r="4" spans="1:14" customFormat="1" ht="10.5" customHeight="1" x14ac:dyDescent="0.2"/>
    <row r="5" spans="1:14" ht="30.75" customHeight="1" x14ac:dyDescent="0.2">
      <c r="A5" s="1315" t="s">
        <v>931</v>
      </c>
      <c r="B5" s="1315"/>
      <c r="C5" s="1315"/>
      <c r="D5" s="1315"/>
      <c r="E5" s="1315"/>
      <c r="F5" s="1315"/>
      <c r="G5" s="1315"/>
      <c r="H5" s="1315"/>
      <c r="I5" s="1315"/>
    </row>
    <row r="7" spans="1:14" ht="0.75" customHeight="1" x14ac:dyDescent="0.2"/>
    <row r="8" spans="1:14" x14ac:dyDescent="0.2">
      <c r="A8" s="26" t="s">
        <v>687</v>
      </c>
      <c r="B8" s="26"/>
      <c r="I8" s="24" t="s">
        <v>19</v>
      </c>
    </row>
    <row r="9" spans="1:14" x14ac:dyDescent="0.2">
      <c r="F9" s="63"/>
      <c r="G9" s="63"/>
      <c r="H9" s="1264" t="s">
        <v>1196</v>
      </c>
      <c r="I9" s="1264"/>
      <c r="J9" s="579"/>
      <c r="K9" s="579"/>
      <c r="L9" s="579"/>
      <c r="M9" s="15"/>
      <c r="N9" s="15"/>
    </row>
    <row r="10" spans="1:14" ht="44.25" customHeight="1" x14ac:dyDescent="0.2">
      <c r="A10" s="176" t="s">
        <v>2</v>
      </c>
      <c r="B10" s="176" t="s">
        <v>3</v>
      </c>
      <c r="C10" s="567" t="s">
        <v>939</v>
      </c>
      <c r="D10" s="567" t="s">
        <v>941</v>
      </c>
      <c r="E10" s="188" t="s">
        <v>103</v>
      </c>
      <c r="F10" s="176" t="s">
        <v>200</v>
      </c>
      <c r="G10" s="188" t="s">
        <v>395</v>
      </c>
      <c r="H10" s="188" t="s">
        <v>139</v>
      </c>
      <c r="I10" s="189" t="s">
        <v>942</v>
      </c>
    </row>
    <row r="11" spans="1:14" s="69" customFormat="1" ht="15.75" customHeight="1" x14ac:dyDescent="0.2">
      <c r="A11" s="50">
        <v>1</v>
      </c>
      <c r="B11" s="49">
        <v>2</v>
      </c>
      <c r="C11" s="576">
        <v>3</v>
      </c>
      <c r="D11" s="484">
        <v>4</v>
      </c>
      <c r="E11" s="576">
        <v>5</v>
      </c>
      <c r="F11" s="49">
        <v>6</v>
      </c>
      <c r="G11" s="50">
        <v>7</v>
      </c>
      <c r="H11" s="49">
        <v>8</v>
      </c>
      <c r="I11" s="50">
        <v>9</v>
      </c>
      <c r="K11" s="1049">
        <f>D12+E12+F12-H12</f>
        <v>14.317439999999998</v>
      </c>
    </row>
    <row r="12" spans="1:14" ht="15" customHeight="1" x14ac:dyDescent="0.2">
      <c r="A12" s="152">
        <v>1</v>
      </c>
      <c r="B12" s="565" t="s">
        <v>641</v>
      </c>
      <c r="C12" s="578">
        <v>66.45</v>
      </c>
      <c r="D12" s="578">
        <v>14.91</v>
      </c>
      <c r="E12" s="578">
        <v>47.75</v>
      </c>
      <c r="F12" s="575">
        <v>0</v>
      </c>
      <c r="G12" s="574">
        <v>1.4E-2</v>
      </c>
      <c r="H12" s="902">
        <v>48.342559999999999</v>
      </c>
      <c r="I12" s="902">
        <f>D12+E12-H12</f>
        <v>14.317439999999998</v>
      </c>
      <c r="J12" s="171">
        <v>62.662163200000002</v>
      </c>
      <c r="K12" s="171">
        <f>E12-D12</f>
        <v>32.840000000000003</v>
      </c>
      <c r="L12" s="171">
        <f>T6B_Pay_FG_FCI_Pry!F13</f>
        <v>3453.04</v>
      </c>
      <c r="M12" s="171">
        <f>L12*1400/100000</f>
        <v>48.342559999999999</v>
      </c>
    </row>
    <row r="13" spans="1:14" ht="15" customHeight="1" x14ac:dyDescent="0.2">
      <c r="A13" s="152">
        <v>2</v>
      </c>
      <c r="B13" s="565" t="s">
        <v>642</v>
      </c>
      <c r="C13" s="578">
        <v>175.72</v>
      </c>
      <c r="D13" s="578">
        <v>30.27</v>
      </c>
      <c r="E13" s="578">
        <v>141.13999999999999</v>
      </c>
      <c r="F13" s="575">
        <v>0</v>
      </c>
      <c r="G13" s="574">
        <v>1.4E-2</v>
      </c>
      <c r="H13" s="902">
        <v>138.33610000000002</v>
      </c>
      <c r="I13" s="902">
        <f>D13+E13-H13</f>
        <v>33.073899999999981</v>
      </c>
      <c r="J13" s="171">
        <v>171.4136718</v>
      </c>
      <c r="K13" s="171">
        <f t="shared" ref="K13:K35" si="0">E13-D13</f>
        <v>110.86999999999999</v>
      </c>
      <c r="L13" s="171">
        <f>T6B_Pay_FG_FCI_Pry!F14</f>
        <v>9881.1500000000015</v>
      </c>
      <c r="M13" s="171">
        <f t="shared" ref="M13:M36" si="1">L13*1400/100000</f>
        <v>138.33610000000002</v>
      </c>
    </row>
    <row r="14" spans="1:14" ht="15" customHeight="1" x14ac:dyDescent="0.2">
      <c r="A14" s="152">
        <v>3</v>
      </c>
      <c r="B14" s="565" t="s">
        <v>643</v>
      </c>
      <c r="C14" s="578">
        <v>191.33</v>
      </c>
      <c r="D14" s="578">
        <v>22.71</v>
      </c>
      <c r="E14" s="578">
        <v>159.62</v>
      </c>
      <c r="F14" s="575">
        <v>0</v>
      </c>
      <c r="G14" s="574">
        <v>1.4E-2</v>
      </c>
      <c r="H14" s="902">
        <v>161.78929200000002</v>
      </c>
      <c r="I14" s="902">
        <f t="shared" ref="I14:I18" si="2">D14+E14-H14</f>
        <v>20.540707999999995</v>
      </c>
      <c r="J14" s="171">
        <v>182.33246500000001</v>
      </c>
      <c r="K14" s="171">
        <f t="shared" si="0"/>
        <v>136.91</v>
      </c>
      <c r="L14" s="171">
        <f>T6B_Pay_FG_FCI_Pry!F15</f>
        <v>11556.378000000001</v>
      </c>
      <c r="M14" s="171">
        <f t="shared" si="1"/>
        <v>161.78929200000002</v>
      </c>
    </row>
    <row r="15" spans="1:14" ht="15" customHeight="1" x14ac:dyDescent="0.2">
      <c r="A15" s="152">
        <v>4</v>
      </c>
      <c r="B15" s="565" t="s">
        <v>644</v>
      </c>
      <c r="C15" s="578">
        <v>206.81</v>
      </c>
      <c r="D15" s="578">
        <v>18.03</v>
      </c>
      <c r="E15" s="578">
        <v>184.83</v>
      </c>
      <c r="F15" s="575">
        <v>0</v>
      </c>
      <c r="G15" s="574">
        <v>1.4E-2</v>
      </c>
      <c r="H15" s="902">
        <v>179.60754</v>
      </c>
      <c r="I15" s="902">
        <f t="shared" si="2"/>
        <v>23.252460000000013</v>
      </c>
      <c r="J15" s="171">
        <v>202.85847399999997</v>
      </c>
      <c r="K15" s="171">
        <f t="shared" si="0"/>
        <v>166.8</v>
      </c>
      <c r="L15" s="171">
        <f>T6B_Pay_FG_FCI_Pry!F16</f>
        <v>12829.11</v>
      </c>
      <c r="M15" s="171">
        <f t="shared" si="1"/>
        <v>179.60754</v>
      </c>
    </row>
    <row r="16" spans="1:14" ht="15" customHeight="1" x14ac:dyDescent="0.2">
      <c r="A16" s="152">
        <v>5</v>
      </c>
      <c r="B16" s="565" t="s">
        <v>645</v>
      </c>
      <c r="C16" s="578">
        <v>154.94999999999999</v>
      </c>
      <c r="D16" s="578">
        <v>19.420000000000002</v>
      </c>
      <c r="E16" s="578">
        <v>130.03</v>
      </c>
      <c r="F16" s="575">
        <v>0</v>
      </c>
      <c r="G16" s="574">
        <v>1.4E-2</v>
      </c>
      <c r="H16" s="902">
        <v>104.57678</v>
      </c>
      <c r="I16" s="902">
        <f t="shared" si="2"/>
        <v>44.873219999999989</v>
      </c>
      <c r="J16" s="171">
        <v>149.45264179999998</v>
      </c>
      <c r="K16" s="171">
        <f t="shared" si="0"/>
        <v>110.61</v>
      </c>
      <c r="L16" s="171">
        <f>T6B_Pay_FG_FCI_Pry!F17</f>
        <v>7469.77</v>
      </c>
      <c r="M16" s="171">
        <f t="shared" si="1"/>
        <v>104.57678</v>
      </c>
    </row>
    <row r="17" spans="1:13" ht="15" customHeight="1" x14ac:dyDescent="0.2">
      <c r="A17" s="152">
        <v>6</v>
      </c>
      <c r="B17" s="565" t="s">
        <v>646</v>
      </c>
      <c r="C17" s="578">
        <v>91.27</v>
      </c>
      <c r="D17" s="578">
        <v>6.83</v>
      </c>
      <c r="E17" s="578">
        <v>79.09</v>
      </c>
      <c r="F17" s="575">
        <v>0</v>
      </c>
      <c r="G17" s="574">
        <v>1.4E-2</v>
      </c>
      <c r="H17" s="902">
        <v>60.532359999999997</v>
      </c>
      <c r="I17" s="902">
        <f t="shared" si="2"/>
        <v>25.387640000000005</v>
      </c>
      <c r="J17" s="171">
        <v>85.917923000000002</v>
      </c>
      <c r="K17" s="171">
        <f t="shared" si="0"/>
        <v>72.260000000000005</v>
      </c>
      <c r="L17" s="171">
        <f>T6B_Pay_FG_FCI_Pry!F18</f>
        <v>4323.74</v>
      </c>
      <c r="M17" s="171">
        <f t="shared" si="1"/>
        <v>60.532359999999997</v>
      </c>
    </row>
    <row r="18" spans="1:13" ht="15" customHeight="1" x14ac:dyDescent="0.2">
      <c r="A18" s="152">
        <v>7</v>
      </c>
      <c r="B18" s="565" t="s">
        <v>647</v>
      </c>
      <c r="C18" s="578">
        <v>192.82</v>
      </c>
      <c r="D18" s="578">
        <v>20.100000000000001</v>
      </c>
      <c r="E18" s="578">
        <v>163.41</v>
      </c>
      <c r="F18" s="575">
        <v>0</v>
      </c>
      <c r="G18" s="574">
        <v>1.4E-2</v>
      </c>
      <c r="H18" s="902">
        <v>133.67907000000002</v>
      </c>
      <c r="I18" s="902">
        <f t="shared" si="2"/>
        <v>49.830929999999967</v>
      </c>
      <c r="J18" s="171">
        <v>183.50631039999999</v>
      </c>
      <c r="K18" s="171">
        <f t="shared" si="0"/>
        <v>143.31</v>
      </c>
      <c r="L18" s="171">
        <f>T6B_Pay_FG_FCI_Pry!F19</f>
        <v>9548.505000000001</v>
      </c>
      <c r="M18" s="171">
        <f t="shared" si="1"/>
        <v>133.67907000000002</v>
      </c>
    </row>
    <row r="19" spans="1:13" ht="15" customHeight="1" x14ac:dyDescent="0.2">
      <c r="A19" s="152">
        <v>8</v>
      </c>
      <c r="B19" s="565" t="s">
        <v>648</v>
      </c>
      <c r="C19" s="578">
        <v>15.41</v>
      </c>
      <c r="D19" s="578">
        <v>1.08</v>
      </c>
      <c r="E19" s="578">
        <v>12.57</v>
      </c>
      <c r="F19" s="575">
        <v>0</v>
      </c>
      <c r="G19" s="574">
        <v>1.4E-2</v>
      </c>
      <c r="H19" s="902">
        <v>12.67371</v>
      </c>
      <c r="I19" s="902">
        <f>D19+E19-H19</f>
        <v>0.97629000000000055</v>
      </c>
      <c r="J19" s="171">
        <v>13.652100000000001</v>
      </c>
      <c r="K19" s="171">
        <f t="shared" si="0"/>
        <v>11.49</v>
      </c>
      <c r="L19" s="171">
        <f>T6B_Pay_FG_FCI_Pry!F20</f>
        <v>905.26499999999999</v>
      </c>
      <c r="M19" s="171">
        <f t="shared" si="1"/>
        <v>12.67371</v>
      </c>
    </row>
    <row r="20" spans="1:13" ht="15" customHeight="1" x14ac:dyDescent="0.2">
      <c r="A20" s="152">
        <v>9</v>
      </c>
      <c r="B20" s="565" t="s">
        <v>649</v>
      </c>
      <c r="C20" s="578">
        <v>198.12</v>
      </c>
      <c r="D20" s="578">
        <v>8.19</v>
      </c>
      <c r="E20" s="578">
        <v>182.96</v>
      </c>
      <c r="F20" s="575">
        <v>0</v>
      </c>
      <c r="G20" s="574">
        <v>1.4E-2</v>
      </c>
      <c r="H20" s="902">
        <v>159.64746</v>
      </c>
      <c r="I20" s="902">
        <f t="shared" ref="I20:I34" si="3">D20+E20-H20</f>
        <v>31.50254000000001</v>
      </c>
      <c r="J20" s="171">
        <v>191.14823000000001</v>
      </c>
      <c r="K20" s="171">
        <f t="shared" si="0"/>
        <v>174.77</v>
      </c>
      <c r="L20" s="171">
        <f>T6B_Pay_FG_FCI_Pry!F21</f>
        <v>11403.39</v>
      </c>
      <c r="M20" s="171">
        <f t="shared" si="1"/>
        <v>159.64746</v>
      </c>
    </row>
    <row r="21" spans="1:13" ht="15" customHeight="1" x14ac:dyDescent="0.2">
      <c r="A21" s="152">
        <v>10</v>
      </c>
      <c r="B21" s="565" t="s">
        <v>650</v>
      </c>
      <c r="C21" s="578">
        <v>171.68</v>
      </c>
      <c r="D21" s="578">
        <v>23.53</v>
      </c>
      <c r="E21" s="578">
        <v>141.44</v>
      </c>
      <c r="F21" s="575">
        <v>0</v>
      </c>
      <c r="G21" s="574">
        <v>1.4E-2</v>
      </c>
      <c r="H21" s="902">
        <v>121.31293999999998</v>
      </c>
      <c r="I21" s="902">
        <f t="shared" si="3"/>
        <v>43.657060000000016</v>
      </c>
      <c r="J21" s="171">
        <v>164.970001</v>
      </c>
      <c r="K21" s="171">
        <f t="shared" si="0"/>
        <v>117.91</v>
      </c>
      <c r="L21" s="171">
        <f>T6B_Pay_FG_FCI_Pry!F22</f>
        <v>8665.2099999999991</v>
      </c>
      <c r="M21" s="171">
        <f t="shared" si="1"/>
        <v>121.31293999999998</v>
      </c>
    </row>
    <row r="22" spans="1:13" ht="15" customHeight="1" x14ac:dyDescent="0.2">
      <c r="A22" s="152">
        <v>11</v>
      </c>
      <c r="B22" s="565" t="s">
        <v>651</v>
      </c>
      <c r="C22" s="578">
        <v>104.59</v>
      </c>
      <c r="D22" s="578">
        <v>14.49</v>
      </c>
      <c r="E22" s="578">
        <v>84.64</v>
      </c>
      <c r="F22" s="575">
        <v>0</v>
      </c>
      <c r="G22" s="574">
        <v>1.4E-2</v>
      </c>
      <c r="H22" s="902">
        <v>77.39564</v>
      </c>
      <c r="I22" s="902">
        <f t="shared" si="3"/>
        <v>21.734359999999995</v>
      </c>
      <c r="J22" s="171">
        <v>99.129564800000011</v>
      </c>
      <c r="K22" s="171">
        <f t="shared" si="0"/>
        <v>70.150000000000006</v>
      </c>
      <c r="L22" s="171">
        <f>T6B_Pay_FG_FCI_Pry!F23</f>
        <v>5528.26</v>
      </c>
      <c r="M22" s="171">
        <f t="shared" si="1"/>
        <v>77.39564</v>
      </c>
    </row>
    <row r="23" spans="1:13" ht="15" customHeight="1" x14ac:dyDescent="0.2">
      <c r="A23" s="152">
        <v>12</v>
      </c>
      <c r="B23" s="565" t="s">
        <v>652</v>
      </c>
      <c r="C23" s="578">
        <v>93.81</v>
      </c>
      <c r="D23" s="578">
        <v>22.06</v>
      </c>
      <c r="E23" s="578">
        <v>68.11</v>
      </c>
      <c r="F23" s="575">
        <v>0</v>
      </c>
      <c r="G23" s="574">
        <v>1.4E-2</v>
      </c>
      <c r="H23" s="902">
        <v>43.33126</v>
      </c>
      <c r="I23" s="902">
        <f t="shared" si="3"/>
        <v>46.838740000000001</v>
      </c>
      <c r="J23" s="171">
        <v>90.166845999999993</v>
      </c>
      <c r="K23" s="171">
        <f t="shared" si="0"/>
        <v>46.05</v>
      </c>
      <c r="L23" s="171">
        <f>T6B_Pay_FG_FCI_Pry!F24</f>
        <v>3095.09</v>
      </c>
      <c r="M23" s="171">
        <f t="shared" si="1"/>
        <v>43.33126</v>
      </c>
    </row>
    <row r="24" spans="1:13" ht="15" customHeight="1" x14ac:dyDescent="0.2">
      <c r="A24" s="152">
        <v>13</v>
      </c>
      <c r="B24" s="565" t="s">
        <v>653</v>
      </c>
      <c r="C24" s="578">
        <v>239.9</v>
      </c>
      <c r="D24" s="578">
        <v>15.39</v>
      </c>
      <c r="E24" s="578">
        <v>217.26</v>
      </c>
      <c r="F24" s="575">
        <v>0</v>
      </c>
      <c r="G24" s="574">
        <v>1.4E-2</v>
      </c>
      <c r="H24" s="902">
        <v>174.93491400000002</v>
      </c>
      <c r="I24" s="902">
        <f t="shared" si="3"/>
        <v>57.715085999999957</v>
      </c>
      <c r="J24" s="171">
        <v>232.65425399999998</v>
      </c>
      <c r="K24" s="171">
        <f t="shared" si="0"/>
        <v>201.87</v>
      </c>
      <c r="L24" s="171">
        <f>T6B_Pay_FG_FCI_Pry!F25</f>
        <v>12495.351000000001</v>
      </c>
      <c r="M24" s="171">
        <f t="shared" si="1"/>
        <v>174.93491400000002</v>
      </c>
    </row>
    <row r="25" spans="1:13" s="153" customFormat="1" ht="15" customHeight="1" x14ac:dyDescent="0.2">
      <c r="A25" s="152">
        <v>14</v>
      </c>
      <c r="B25" s="565" t="s">
        <v>654</v>
      </c>
      <c r="C25" s="578">
        <v>454.43</v>
      </c>
      <c r="D25" s="578">
        <v>61.3</v>
      </c>
      <c r="E25" s="578">
        <v>379.19</v>
      </c>
      <c r="F25" s="575">
        <v>0</v>
      </c>
      <c r="G25" s="574">
        <v>1.4E-2</v>
      </c>
      <c r="H25" s="902">
        <v>357.38821999999999</v>
      </c>
      <c r="I25" s="902">
        <f t="shared" si="3"/>
        <v>83.101780000000019</v>
      </c>
      <c r="J25" s="171">
        <v>440.49277299999994</v>
      </c>
      <c r="K25" s="171">
        <f t="shared" si="0"/>
        <v>317.89</v>
      </c>
      <c r="L25" s="171">
        <f>T6B_Pay_FG_FCI_Pry!F26</f>
        <v>25527.73</v>
      </c>
      <c r="M25" s="171">
        <f t="shared" si="1"/>
        <v>357.38821999999999</v>
      </c>
    </row>
    <row r="26" spans="1:13" s="153" customFormat="1" ht="15" customHeight="1" x14ac:dyDescent="0.2">
      <c r="A26" s="152">
        <v>15</v>
      </c>
      <c r="B26" s="565" t="s">
        <v>655</v>
      </c>
      <c r="C26" s="578">
        <v>236.42</v>
      </c>
      <c r="D26" s="578">
        <v>39.51</v>
      </c>
      <c r="E26" s="578">
        <v>191.65</v>
      </c>
      <c r="F26" s="575">
        <v>0</v>
      </c>
      <c r="G26" s="574">
        <v>1.4E-2</v>
      </c>
      <c r="H26" s="902">
        <v>197.9348</v>
      </c>
      <c r="I26" s="902">
        <f t="shared" si="3"/>
        <v>33.225200000000001</v>
      </c>
      <c r="J26" s="171">
        <v>231.16450699999999</v>
      </c>
      <c r="K26" s="171">
        <f t="shared" si="0"/>
        <v>152.14000000000001</v>
      </c>
      <c r="L26" s="171">
        <f>T6B_Pay_FG_FCI_Pry!F27</f>
        <v>14138.2</v>
      </c>
      <c r="M26" s="171">
        <f t="shared" si="1"/>
        <v>197.9348</v>
      </c>
    </row>
    <row r="27" spans="1:13" s="153" customFormat="1" ht="15" customHeight="1" x14ac:dyDescent="0.2">
      <c r="A27" s="152">
        <v>16</v>
      </c>
      <c r="B27" s="565" t="s">
        <v>656</v>
      </c>
      <c r="C27" s="578">
        <v>239.11</v>
      </c>
      <c r="D27" s="578">
        <v>-2.2999999999999998</v>
      </c>
      <c r="E27" s="578">
        <v>224.98</v>
      </c>
      <c r="F27" s="575">
        <v>0</v>
      </c>
      <c r="G27" s="574">
        <v>1.4E-2</v>
      </c>
      <c r="H27" s="902">
        <v>183.82928200000001</v>
      </c>
      <c r="I27" s="902">
        <f t="shared" si="3"/>
        <v>38.850717999999972</v>
      </c>
      <c r="J27" s="171">
        <v>222.6840952</v>
      </c>
      <c r="K27" s="171">
        <f t="shared" si="0"/>
        <v>227.28</v>
      </c>
      <c r="L27" s="171">
        <f>T6B_Pay_FG_FCI_Pry!F28</f>
        <v>13130.663</v>
      </c>
      <c r="M27" s="171">
        <f t="shared" si="1"/>
        <v>183.82928200000001</v>
      </c>
    </row>
    <row r="28" spans="1:13" s="153" customFormat="1" ht="15" customHeight="1" x14ac:dyDescent="0.2">
      <c r="A28" s="152">
        <v>17</v>
      </c>
      <c r="B28" s="565" t="s">
        <v>657</v>
      </c>
      <c r="C28" s="578">
        <v>227.79</v>
      </c>
      <c r="D28" s="578">
        <v>7.75</v>
      </c>
      <c r="E28" s="578">
        <v>214.68</v>
      </c>
      <c r="F28" s="575">
        <v>0</v>
      </c>
      <c r="G28" s="574">
        <v>1.4E-2</v>
      </c>
      <c r="H28" s="902">
        <v>172.66354000000001</v>
      </c>
      <c r="I28" s="902">
        <f t="shared" si="3"/>
        <v>49.766459999999995</v>
      </c>
      <c r="J28" s="171">
        <v>222.4311404</v>
      </c>
      <c r="K28" s="171">
        <f t="shared" si="0"/>
        <v>206.93</v>
      </c>
      <c r="L28" s="171">
        <f>T6B_Pay_FG_FCI_Pry!F29</f>
        <v>12333.109999999999</v>
      </c>
      <c r="M28" s="171">
        <f t="shared" si="1"/>
        <v>172.66354000000001</v>
      </c>
    </row>
    <row r="29" spans="1:13" s="153" customFormat="1" ht="15" customHeight="1" x14ac:dyDescent="0.2">
      <c r="A29" s="152">
        <v>18</v>
      </c>
      <c r="B29" s="565" t="s">
        <v>658</v>
      </c>
      <c r="C29" s="578">
        <v>329.8</v>
      </c>
      <c r="D29" s="578">
        <v>81.67</v>
      </c>
      <c r="E29" s="578">
        <v>245.51</v>
      </c>
      <c r="F29" s="575">
        <v>0</v>
      </c>
      <c r="G29" s="574">
        <v>1.4E-2</v>
      </c>
      <c r="H29" s="902">
        <v>259.01301999999998</v>
      </c>
      <c r="I29" s="902">
        <f t="shared" si="3"/>
        <v>68.166980000000024</v>
      </c>
      <c r="J29" s="171">
        <v>327.18296099999998</v>
      </c>
      <c r="K29" s="171">
        <f t="shared" si="0"/>
        <v>163.83999999999997</v>
      </c>
      <c r="L29" s="171">
        <f>T6B_Pay_FG_FCI_Pry!F30</f>
        <v>18500.93</v>
      </c>
      <c r="M29" s="171">
        <f t="shared" si="1"/>
        <v>259.01301999999998</v>
      </c>
    </row>
    <row r="30" spans="1:13" s="153" customFormat="1" ht="15" customHeight="1" x14ac:dyDescent="0.2">
      <c r="A30" s="152">
        <v>19</v>
      </c>
      <c r="B30" s="565" t="s">
        <v>659</v>
      </c>
      <c r="C30" s="578">
        <v>386.94</v>
      </c>
      <c r="D30" s="578">
        <v>69.88</v>
      </c>
      <c r="E30" s="578">
        <v>306.05</v>
      </c>
      <c r="F30" s="575">
        <v>0</v>
      </c>
      <c r="G30" s="574">
        <v>1.4E-2</v>
      </c>
      <c r="H30" s="902">
        <v>298.26817999999997</v>
      </c>
      <c r="I30" s="902">
        <f t="shared" si="3"/>
        <v>77.661820000000034</v>
      </c>
      <c r="J30" s="171">
        <v>375.91654800000003</v>
      </c>
      <c r="K30" s="171">
        <f t="shared" si="0"/>
        <v>236.17000000000002</v>
      </c>
      <c r="L30" s="171">
        <f>T6B_Pay_FG_FCI_Pry!F31</f>
        <v>21304.87</v>
      </c>
      <c r="M30" s="171">
        <f t="shared" si="1"/>
        <v>298.26817999999997</v>
      </c>
    </row>
    <row r="31" spans="1:13" ht="15" customHeight="1" x14ac:dyDescent="0.2">
      <c r="A31" s="152">
        <v>20</v>
      </c>
      <c r="B31" s="565" t="s">
        <v>660</v>
      </c>
      <c r="C31" s="578">
        <v>169.33</v>
      </c>
      <c r="D31" s="578">
        <v>27.06</v>
      </c>
      <c r="E31" s="578">
        <v>139.26</v>
      </c>
      <c r="F31" s="575">
        <v>0</v>
      </c>
      <c r="G31" s="574">
        <v>1.4E-2</v>
      </c>
      <c r="H31" s="902">
        <v>130.92869999999999</v>
      </c>
      <c r="I31" s="902">
        <f t="shared" si="3"/>
        <v>35.391300000000001</v>
      </c>
      <c r="J31" s="171">
        <v>166.3217976</v>
      </c>
      <c r="K31" s="171">
        <f t="shared" si="0"/>
        <v>112.19999999999999</v>
      </c>
      <c r="L31" s="171">
        <f>T6B_Pay_FG_FCI_Pry!F32</f>
        <v>9352.0499999999993</v>
      </c>
      <c r="M31" s="171">
        <f t="shared" si="1"/>
        <v>130.92869999999999</v>
      </c>
    </row>
    <row r="32" spans="1:13" ht="15" customHeight="1" x14ac:dyDescent="0.2">
      <c r="A32" s="152">
        <v>21</v>
      </c>
      <c r="B32" s="565" t="s">
        <v>661</v>
      </c>
      <c r="C32" s="578">
        <v>42.33</v>
      </c>
      <c r="D32" s="578">
        <v>22.13</v>
      </c>
      <c r="E32" s="578">
        <v>18.760000000000002</v>
      </c>
      <c r="F32" s="575">
        <v>0</v>
      </c>
      <c r="G32" s="574">
        <v>1.4E-2</v>
      </c>
      <c r="H32" s="902">
        <v>0</v>
      </c>
      <c r="I32" s="902">
        <f t="shared" si="3"/>
        <v>40.89</v>
      </c>
      <c r="J32" s="171">
        <v>40.887874999999994</v>
      </c>
      <c r="K32" s="171">
        <f t="shared" si="0"/>
        <v>-3.3699999999999974</v>
      </c>
      <c r="L32" s="171">
        <f>T6B_Pay_FG_FCI_Pry!F33</f>
        <v>0</v>
      </c>
      <c r="M32" s="171">
        <f t="shared" si="1"/>
        <v>0</v>
      </c>
    </row>
    <row r="33" spans="1:13" s="153" customFormat="1" ht="15" customHeight="1" x14ac:dyDescent="0.2">
      <c r="A33" s="152">
        <v>22</v>
      </c>
      <c r="B33" s="565" t="s">
        <v>662</v>
      </c>
      <c r="C33" s="578">
        <v>98.03</v>
      </c>
      <c r="D33" s="578">
        <v>13.48</v>
      </c>
      <c r="E33" s="578">
        <v>79.63</v>
      </c>
      <c r="F33" s="575">
        <v>0</v>
      </c>
      <c r="G33" s="574">
        <v>1.4E-2</v>
      </c>
      <c r="H33" s="902">
        <v>71.100679999999997</v>
      </c>
      <c r="I33" s="902">
        <f t="shared" si="3"/>
        <v>22.009320000000002</v>
      </c>
      <c r="J33" s="171">
        <v>93.106922999999995</v>
      </c>
      <c r="K33" s="171">
        <f t="shared" si="0"/>
        <v>66.149999999999991</v>
      </c>
      <c r="L33" s="171">
        <f>T6B_Pay_FG_FCI_Pry!F34</f>
        <v>5078.62</v>
      </c>
      <c r="M33" s="171">
        <f t="shared" si="1"/>
        <v>71.100679999999997</v>
      </c>
    </row>
    <row r="34" spans="1:13" s="153" customFormat="1" ht="15" customHeight="1" x14ac:dyDescent="0.2">
      <c r="A34" s="152">
        <v>23</v>
      </c>
      <c r="B34" s="565" t="s">
        <v>663</v>
      </c>
      <c r="C34" s="578">
        <v>86.99</v>
      </c>
      <c r="D34" s="578">
        <v>7.53</v>
      </c>
      <c r="E34" s="578">
        <v>76.709999999999994</v>
      </c>
      <c r="F34" s="575">
        <v>0</v>
      </c>
      <c r="G34" s="574">
        <v>1.4E-2</v>
      </c>
      <c r="H34" s="902">
        <v>48.340739999999997</v>
      </c>
      <c r="I34" s="902">
        <f t="shared" si="3"/>
        <v>35.899259999999998</v>
      </c>
      <c r="J34" s="171">
        <v>84.237045199999997</v>
      </c>
      <c r="K34" s="171">
        <f t="shared" si="0"/>
        <v>69.179999999999993</v>
      </c>
      <c r="L34" s="171">
        <f>T6B_Pay_FG_FCI_Pry!F35</f>
        <v>3452.91</v>
      </c>
      <c r="M34" s="171">
        <f t="shared" si="1"/>
        <v>48.340739999999997</v>
      </c>
    </row>
    <row r="35" spans="1:13" s="153" customFormat="1" ht="15" customHeight="1" x14ac:dyDescent="0.2">
      <c r="A35" s="155">
        <v>24</v>
      </c>
      <c r="B35" s="565" t="s">
        <v>664</v>
      </c>
      <c r="C35" s="578">
        <v>9.27</v>
      </c>
      <c r="D35" s="578">
        <v>0.59</v>
      </c>
      <c r="E35" s="578">
        <v>7</v>
      </c>
      <c r="F35" s="575">
        <v>0</v>
      </c>
      <c r="G35" s="574">
        <v>1.4E-2</v>
      </c>
      <c r="H35" s="902">
        <v>7.5529999999999999</v>
      </c>
      <c r="I35" s="902">
        <f>D35+E35-H35</f>
        <v>3.6999999999999922E-2</v>
      </c>
      <c r="J35" s="171">
        <v>7.5884829999999992</v>
      </c>
      <c r="K35" s="171">
        <f t="shared" si="0"/>
        <v>6.41</v>
      </c>
      <c r="L35" s="171">
        <f>T6B_Pay_FG_FCI_Pry!F36</f>
        <v>539.5</v>
      </c>
      <c r="M35" s="171">
        <f t="shared" si="1"/>
        <v>7.5529999999999999</v>
      </c>
    </row>
    <row r="36" spans="1:13" s="153" customFormat="1" ht="15" customHeight="1" x14ac:dyDescent="0.2">
      <c r="A36" s="1152" t="s">
        <v>16</v>
      </c>
      <c r="B36" s="1154"/>
      <c r="C36" s="577">
        <f>SUM(C12:C35)</f>
        <v>4183.3000000000011</v>
      </c>
      <c r="D36" s="577">
        <f>SUM(D12:D35)</f>
        <v>545.61000000000013</v>
      </c>
      <c r="E36" s="577">
        <f>SUM(E12:E35)</f>
        <v>3496.2700000000004</v>
      </c>
      <c r="F36" s="542">
        <f>SUM(F12:F35)</f>
        <v>0</v>
      </c>
      <c r="G36" s="1002">
        <v>1.4E-2</v>
      </c>
      <c r="H36" s="542">
        <f>SUM(H12:H35)</f>
        <v>3143.1797879999999</v>
      </c>
      <c r="I36" s="542">
        <f>SUM(I12:I35)</f>
        <v>898.70021200000008</v>
      </c>
      <c r="J36" s="171">
        <f>SUM(J12:J35)</f>
        <v>4041.8787934000002</v>
      </c>
      <c r="K36" s="171">
        <f>SUM(K12:K35)</f>
        <v>2950.66</v>
      </c>
      <c r="L36" s="171">
        <f>T6B_Pay_FG_FCI_Pry!F37</f>
        <v>224512.84199999995</v>
      </c>
      <c r="M36" s="171">
        <f t="shared" si="1"/>
        <v>3143.1797879999995</v>
      </c>
    </row>
    <row r="37" spans="1:13" x14ac:dyDescent="0.2">
      <c r="C37" s="222"/>
      <c r="D37" s="222"/>
      <c r="E37" s="222"/>
      <c r="F37" s="222"/>
      <c r="G37" s="222"/>
      <c r="H37" s="222"/>
      <c r="I37" s="222"/>
      <c r="J37" s="546">
        <f>H36/C36</f>
        <v>0.75136370520880624</v>
      </c>
    </row>
    <row r="38" spans="1:13" x14ac:dyDescent="0.2">
      <c r="C38" s="171"/>
      <c r="D38" s="171"/>
      <c r="E38" s="171"/>
      <c r="F38" s="171"/>
      <c r="G38" s="171"/>
      <c r="H38" s="171"/>
      <c r="I38" s="171"/>
    </row>
    <row r="39" spans="1:13" x14ac:dyDescent="0.2">
      <c r="A39" s="255"/>
      <c r="B39" s="255"/>
      <c r="C39" s="255"/>
      <c r="D39" s="255"/>
      <c r="E39" s="6"/>
      <c r="F39" s="254"/>
      <c r="G39" s="254"/>
      <c r="H39" s="254"/>
      <c r="I39" s="254"/>
    </row>
    <row r="40" spans="1:13" ht="12.75" customHeight="1" x14ac:dyDescent="0.2">
      <c r="A40" s="255"/>
      <c r="B40" s="255"/>
      <c r="C40" s="255"/>
      <c r="D40" s="255"/>
      <c r="E40" s="26"/>
      <c r="F40" s="254"/>
      <c r="G40" s="254"/>
      <c r="H40" s="254"/>
      <c r="I40" s="254"/>
    </row>
    <row r="41" spans="1:13" ht="12.75" customHeight="1" x14ac:dyDescent="0.2">
      <c r="A41" s="9" t="s">
        <v>1191</v>
      </c>
      <c r="B41" s="254"/>
      <c r="C41" s="1085" t="s">
        <v>804</v>
      </c>
      <c r="D41" s="1085"/>
      <c r="E41" s="1085"/>
      <c r="F41" s="1085"/>
      <c r="G41" s="1085" t="s">
        <v>803</v>
      </c>
      <c r="H41" s="1085"/>
      <c r="I41" s="1085"/>
    </row>
    <row r="42" spans="1:13" ht="12.75" customHeight="1" x14ac:dyDescent="0.2">
      <c r="A42" s="255"/>
      <c r="B42" s="9"/>
      <c r="C42" s="1084" t="s">
        <v>802</v>
      </c>
      <c r="D42" s="1084"/>
      <c r="E42" s="1084"/>
      <c r="F42" s="1084"/>
      <c r="G42" s="1258" t="s">
        <v>802</v>
      </c>
      <c r="H42" s="1258"/>
      <c r="I42" s="1258"/>
    </row>
    <row r="43" spans="1:13" x14ac:dyDescent="0.2">
      <c r="A43" s="255"/>
      <c r="B43" s="255"/>
      <c r="C43" s="1084" t="s">
        <v>805</v>
      </c>
      <c r="D43" s="1084"/>
      <c r="E43" s="1084"/>
      <c r="F43" s="1084"/>
      <c r="G43" s="255"/>
      <c r="H43" s="255"/>
      <c r="I43" s="26"/>
    </row>
  </sheetData>
  <mergeCells count="10">
    <mergeCell ref="C43:F43"/>
    <mergeCell ref="G41:I41"/>
    <mergeCell ref="G42:I42"/>
    <mergeCell ref="A3:I3"/>
    <mergeCell ref="A2:I2"/>
    <mergeCell ref="A5:I5"/>
    <mergeCell ref="A36:B36"/>
    <mergeCell ref="C41:F41"/>
    <mergeCell ref="C42:F42"/>
    <mergeCell ref="H9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6600CC"/>
    <pageSetUpPr fitToPage="1"/>
  </sheetPr>
  <dimension ref="A1:J32"/>
  <sheetViews>
    <sheetView view="pageBreakPreview" topLeftCell="A12" zoomScale="81" zoomScaleSheetLayoutView="81" workbookViewId="0">
      <selection activeCell="C26" sqref="C26"/>
    </sheetView>
  </sheetViews>
  <sheetFormatPr defaultColWidth="9.140625" defaultRowHeight="12.75" x14ac:dyDescent="0.2"/>
  <cols>
    <col min="1" max="1" width="4.42578125" style="10" customWidth="1"/>
    <col min="2" max="2" width="37.28515625" style="10" customWidth="1"/>
    <col min="3" max="3" width="12.28515625" style="10" customWidth="1"/>
    <col min="4" max="5" width="15.140625" style="10" customWidth="1"/>
    <col min="6" max="6" width="15.85546875" style="10" customWidth="1"/>
    <col min="7" max="7" width="12.5703125" style="10" customWidth="1"/>
    <col min="8" max="8" width="23.7109375" style="10" customWidth="1"/>
    <col min="9" max="16384" width="9.140625" style="10"/>
  </cols>
  <sheetData>
    <row r="1" spans="1:10" customFormat="1" ht="15" x14ac:dyDescent="0.2">
      <c r="D1" s="26"/>
      <c r="E1" s="26"/>
      <c r="F1" s="26"/>
      <c r="G1" s="10"/>
      <c r="H1" s="31" t="s">
        <v>63</v>
      </c>
      <c r="I1" s="26"/>
    </row>
    <row r="2" spans="1:10" customFormat="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35"/>
    </row>
    <row r="3" spans="1:10" customFormat="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</row>
    <row r="4" spans="1:10" customFormat="1" ht="10.5" customHeight="1" x14ac:dyDescent="0.2"/>
    <row r="5" spans="1:10" ht="19.5" customHeight="1" x14ac:dyDescent="0.25">
      <c r="A5" s="1115" t="s">
        <v>815</v>
      </c>
      <c r="B5" s="1259"/>
      <c r="C5" s="1259"/>
      <c r="D5" s="1259"/>
      <c r="E5" s="1259"/>
      <c r="F5" s="1259"/>
      <c r="G5" s="1259"/>
      <c r="H5" s="1259"/>
    </row>
    <row r="7" spans="1:10" s="8" customFormat="1" ht="15.75" hidden="1" customHeight="1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10" s="8" customFormat="1" ht="15.75" x14ac:dyDescent="0.25">
      <c r="A8" s="26" t="s">
        <v>687</v>
      </c>
      <c r="B8" s="26"/>
      <c r="C8" s="10"/>
      <c r="D8" s="10"/>
      <c r="E8" s="10"/>
      <c r="F8" s="10"/>
      <c r="G8" s="10"/>
      <c r="H8" s="24" t="s">
        <v>23</v>
      </c>
      <c r="I8" s="10"/>
    </row>
    <row r="9" spans="1:10" s="8" customFormat="1" ht="15.75" x14ac:dyDescent="0.25">
      <c r="A9" s="9"/>
      <c r="B9" s="10"/>
      <c r="C9" s="10"/>
      <c r="D9" s="63"/>
      <c r="E9" s="63"/>
      <c r="G9" s="1264" t="s">
        <v>1196</v>
      </c>
      <c r="H9" s="1264"/>
    </row>
    <row r="10" spans="1:10" s="27" customFormat="1" ht="55.5" customHeight="1" x14ac:dyDescent="0.2">
      <c r="A10" s="186"/>
      <c r="B10" s="564" t="s">
        <v>24</v>
      </c>
      <c r="C10" s="564" t="s">
        <v>943</v>
      </c>
      <c r="D10" s="564" t="s">
        <v>935</v>
      </c>
      <c r="E10" s="564" t="s">
        <v>199</v>
      </c>
      <c r="F10" s="564" t="s">
        <v>200</v>
      </c>
      <c r="G10" s="564" t="s">
        <v>69</v>
      </c>
      <c r="H10" s="564" t="s">
        <v>944</v>
      </c>
    </row>
    <row r="11" spans="1:10" s="27" customFormat="1" ht="14.25" customHeight="1" x14ac:dyDescent="0.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J11" s="10"/>
    </row>
    <row r="12" spans="1:10" ht="16.5" customHeight="1" x14ac:dyDescent="0.2">
      <c r="A12" s="21" t="s">
        <v>25</v>
      </c>
      <c r="B12" s="230" t="s">
        <v>26</v>
      </c>
      <c r="C12" s="1097"/>
      <c r="D12" s="1097"/>
      <c r="E12" s="1097"/>
      <c r="F12" s="1097"/>
      <c r="G12" s="232"/>
      <c r="H12" s="1097"/>
    </row>
    <row r="13" spans="1:10" ht="20.25" customHeight="1" x14ac:dyDescent="0.2">
      <c r="A13" s="13"/>
      <c r="B13" s="217" t="s">
        <v>27</v>
      </c>
      <c r="C13" s="1097"/>
      <c r="D13" s="1097"/>
      <c r="E13" s="1097"/>
      <c r="F13" s="1097"/>
      <c r="G13" s="538">
        <v>302.44</v>
      </c>
      <c r="H13" s="1097"/>
    </row>
    <row r="14" spans="1:10" ht="17.25" customHeight="1" x14ac:dyDescent="0.2">
      <c r="A14" s="13"/>
      <c r="B14" s="217" t="s">
        <v>168</v>
      </c>
      <c r="C14" s="1097"/>
      <c r="D14" s="1097"/>
      <c r="E14" s="1097"/>
      <c r="F14" s="1097"/>
      <c r="G14" s="538">
        <v>200</v>
      </c>
      <c r="H14" s="1097"/>
      <c r="J14" s="27"/>
    </row>
    <row r="15" spans="1:10" s="27" customFormat="1" ht="33.75" customHeight="1" x14ac:dyDescent="0.2">
      <c r="A15" s="28"/>
      <c r="B15" s="269" t="s">
        <v>169</v>
      </c>
      <c r="C15" s="1097"/>
      <c r="D15" s="1097"/>
      <c r="E15" s="1097"/>
      <c r="F15" s="1097"/>
      <c r="G15" s="244">
        <v>397.56</v>
      </c>
      <c r="H15" s="1097"/>
    </row>
    <row r="16" spans="1:10" s="27" customFormat="1" ht="15" x14ac:dyDescent="0.2">
      <c r="A16" s="28"/>
      <c r="B16" s="186" t="s">
        <v>28</v>
      </c>
      <c r="C16" s="234">
        <v>900</v>
      </c>
      <c r="D16" s="234">
        <v>0</v>
      </c>
      <c r="E16" s="234">
        <v>900</v>
      </c>
      <c r="F16" s="234">
        <v>0</v>
      </c>
      <c r="G16" s="234">
        <f>SUM(G13:G15)</f>
        <v>900</v>
      </c>
      <c r="H16" s="234">
        <f>D16+E16-G16</f>
        <v>0</v>
      </c>
    </row>
    <row r="17" spans="1:10" s="27" customFormat="1" ht="40.5" customHeight="1" x14ac:dyDescent="0.2">
      <c r="A17" s="29" t="s">
        <v>29</v>
      </c>
      <c r="B17" s="186" t="s">
        <v>198</v>
      </c>
      <c r="C17" s="1316"/>
      <c r="D17" s="1316"/>
      <c r="E17" s="1316"/>
      <c r="F17" s="1316"/>
      <c r="G17" s="235"/>
      <c r="H17" s="1316"/>
      <c r="J17" s="10"/>
    </row>
    <row r="18" spans="1:10" ht="28.5" customHeight="1" x14ac:dyDescent="0.2">
      <c r="A18" s="13"/>
      <c r="B18" s="269" t="s">
        <v>171</v>
      </c>
      <c r="C18" s="1316"/>
      <c r="D18" s="1316"/>
      <c r="E18" s="1316"/>
      <c r="F18" s="1316"/>
      <c r="G18" s="240">
        <v>1317.89</v>
      </c>
      <c r="H18" s="1316"/>
    </row>
    <row r="19" spans="1:10" ht="19.5" customHeight="1" x14ac:dyDescent="0.2">
      <c r="A19" s="13"/>
      <c r="B19" s="269" t="s">
        <v>30</v>
      </c>
      <c r="C19" s="1316"/>
      <c r="D19" s="1316"/>
      <c r="E19" s="1316"/>
      <c r="F19" s="1316"/>
      <c r="G19" s="979">
        <v>75.3</v>
      </c>
      <c r="H19" s="1316"/>
    </row>
    <row r="20" spans="1:10" ht="21.75" customHeight="1" x14ac:dyDescent="0.2">
      <c r="A20" s="13"/>
      <c r="B20" s="269" t="s">
        <v>172</v>
      </c>
      <c r="C20" s="1316"/>
      <c r="D20" s="1316"/>
      <c r="E20" s="1316"/>
      <c r="F20" s="1316"/>
      <c r="G20" s="232">
        <v>334.56</v>
      </c>
      <c r="H20" s="1316"/>
      <c r="J20" s="27"/>
    </row>
    <row r="21" spans="1:10" s="27" customFormat="1" ht="27.75" customHeight="1" x14ac:dyDescent="0.2">
      <c r="A21" s="28"/>
      <c r="B21" s="269" t="s">
        <v>31</v>
      </c>
      <c r="C21" s="1316"/>
      <c r="D21" s="1316"/>
      <c r="E21" s="1316"/>
      <c r="F21" s="1316"/>
      <c r="G21" s="244">
        <v>138.76</v>
      </c>
      <c r="H21" s="1316"/>
    </row>
    <row r="22" spans="1:10" s="27" customFormat="1" ht="19.5" customHeight="1" x14ac:dyDescent="0.2">
      <c r="A22" s="28"/>
      <c r="B22" s="269" t="s">
        <v>170</v>
      </c>
      <c r="C22" s="1316"/>
      <c r="D22" s="1316"/>
      <c r="E22" s="1316"/>
      <c r="F22" s="1316"/>
      <c r="G22" s="235">
        <v>23.27</v>
      </c>
      <c r="H22" s="1316"/>
    </row>
    <row r="23" spans="1:10" s="27" customFormat="1" ht="27.75" customHeight="1" x14ac:dyDescent="0.2">
      <c r="A23" s="28"/>
      <c r="B23" s="269" t="s">
        <v>173</v>
      </c>
      <c r="C23" s="1316"/>
      <c r="D23" s="1316"/>
      <c r="E23" s="1316"/>
      <c r="F23" s="1316"/>
      <c r="G23" s="235">
        <v>100.31</v>
      </c>
      <c r="H23" s="1316"/>
    </row>
    <row r="24" spans="1:10" s="27" customFormat="1" ht="18.75" customHeight="1" x14ac:dyDescent="0.2">
      <c r="A24" s="29"/>
      <c r="B24" s="269" t="s">
        <v>174</v>
      </c>
      <c r="C24" s="1316"/>
      <c r="D24" s="1316"/>
      <c r="E24" s="1316"/>
      <c r="F24" s="1316"/>
      <c r="G24" s="235">
        <v>24.88</v>
      </c>
      <c r="H24" s="1316"/>
    </row>
    <row r="25" spans="1:10" s="27" customFormat="1" ht="19.5" customHeight="1" x14ac:dyDescent="0.2">
      <c r="A25" s="29"/>
      <c r="B25" s="186" t="s">
        <v>28</v>
      </c>
      <c r="C25" s="234">
        <v>2014.97</v>
      </c>
      <c r="D25" s="234">
        <v>0</v>
      </c>
      <c r="E25" s="234">
        <v>2014.97</v>
      </c>
      <c r="F25" s="234">
        <v>0</v>
      </c>
      <c r="G25" s="234">
        <f>SUM(G18:G24)</f>
        <v>2014.97</v>
      </c>
      <c r="H25" s="234">
        <f>D25+E25-G25</f>
        <v>0</v>
      </c>
    </row>
    <row r="26" spans="1:10" ht="31.5" customHeight="1" x14ac:dyDescent="0.2">
      <c r="A26" s="218"/>
      <c r="B26" s="218" t="s">
        <v>32</v>
      </c>
      <c r="C26" s="544">
        <f>C25+C16</f>
        <v>2914.9700000000003</v>
      </c>
      <c r="D26" s="544">
        <f t="shared" ref="D26:G26" si="0">D25+D16</f>
        <v>0</v>
      </c>
      <c r="E26" s="544">
        <f t="shared" si="0"/>
        <v>2914.9700000000003</v>
      </c>
      <c r="F26" s="544">
        <f t="shared" si="0"/>
        <v>0</v>
      </c>
      <c r="G26" s="544">
        <f t="shared" si="0"/>
        <v>2914.9700000000003</v>
      </c>
      <c r="H26" s="545">
        <f>D26+E26-G26</f>
        <v>0</v>
      </c>
      <c r="J26" s="171"/>
    </row>
    <row r="27" spans="1:10" s="27" customFormat="1" ht="15.75" customHeight="1" x14ac:dyDescent="0.2">
      <c r="C27" s="243"/>
      <c r="D27" s="243"/>
      <c r="E27" s="243"/>
      <c r="I27" s="243"/>
    </row>
    <row r="28" spans="1:10" s="27" customFormat="1" ht="15.75" customHeight="1" x14ac:dyDescent="0.2">
      <c r="G28" s="243"/>
      <c r="I28" s="243"/>
      <c r="J28" s="243"/>
    </row>
    <row r="29" spans="1:10" ht="13.15" customHeight="1" x14ac:dyDescent="0.2">
      <c r="A29" s="255"/>
      <c r="B29" s="9"/>
      <c r="C29" s="9"/>
      <c r="D29" s="9"/>
      <c r="E29" s="9"/>
      <c r="F29" s="254"/>
      <c r="G29" s="254"/>
      <c r="H29" s="254"/>
    </row>
    <row r="30" spans="1:10" ht="13.9" customHeight="1" x14ac:dyDescent="0.2">
      <c r="A30" s="9" t="s">
        <v>1191</v>
      </c>
      <c r="B30" s="254"/>
      <c r="C30" s="1084" t="s">
        <v>806</v>
      </c>
      <c r="D30" s="1084"/>
      <c r="E30" s="1084"/>
      <c r="F30" s="1085" t="s">
        <v>803</v>
      </c>
      <c r="G30" s="1085"/>
      <c r="H30" s="1085"/>
      <c r="I30" s="26"/>
    </row>
    <row r="31" spans="1:10" ht="12.6" customHeight="1" x14ac:dyDescent="0.2">
      <c r="A31" s="255"/>
      <c r="B31" s="9"/>
      <c r="C31" s="1085" t="s">
        <v>807</v>
      </c>
      <c r="D31" s="1085"/>
      <c r="E31" s="1085"/>
      <c r="F31" s="1258" t="s">
        <v>802</v>
      </c>
      <c r="G31" s="1258"/>
      <c r="H31" s="1258"/>
      <c r="I31" s="257"/>
    </row>
    <row r="32" spans="1:10" x14ac:dyDescent="0.2">
      <c r="A32" s="255"/>
      <c r="B32" s="9"/>
      <c r="C32" s="1085" t="s">
        <v>808</v>
      </c>
      <c r="D32" s="1085"/>
      <c r="E32" s="1085"/>
      <c r="F32" s="26"/>
      <c r="G32" s="26"/>
      <c r="H32" s="26"/>
      <c r="I32" s="26"/>
    </row>
  </sheetData>
  <mergeCells count="19">
    <mergeCell ref="A2:H2"/>
    <mergeCell ref="C12:C15"/>
    <mergeCell ref="D12:D15"/>
    <mergeCell ref="F12:F15"/>
    <mergeCell ref="H12:H15"/>
    <mergeCell ref="A5:H5"/>
    <mergeCell ref="E12:E15"/>
    <mergeCell ref="A3:I3"/>
    <mergeCell ref="G9:H9"/>
    <mergeCell ref="C32:E32"/>
    <mergeCell ref="C17:C24"/>
    <mergeCell ref="H17:H24"/>
    <mergeCell ref="F30:H30"/>
    <mergeCell ref="F31:H31"/>
    <mergeCell ref="D17:D24"/>
    <mergeCell ref="E17:E24"/>
    <mergeCell ref="F17:F24"/>
    <mergeCell ref="C31:E31"/>
    <mergeCell ref="C30:E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2:H13"/>
  <sheetViews>
    <sheetView zoomScaleSheetLayoutView="90" workbookViewId="0">
      <selection activeCell="I18" sqref="I18"/>
    </sheetView>
  </sheetViews>
  <sheetFormatPr defaultRowHeight="12.75" x14ac:dyDescent="0.2"/>
  <sheetData>
    <row r="2" spans="2:8" x14ac:dyDescent="0.2">
      <c r="B2" s="9"/>
    </row>
    <row r="4" spans="2:8" ht="12.75" customHeight="1" x14ac:dyDescent="0.2">
      <c r="B4" s="1071"/>
      <c r="C4" s="1071"/>
      <c r="D4" s="1071"/>
      <c r="E4" s="1071"/>
      <c r="F4" s="1071"/>
      <c r="G4" s="1071"/>
      <c r="H4" s="1071"/>
    </row>
    <row r="5" spans="2:8" ht="12.75" customHeight="1" x14ac:dyDescent="0.2">
      <c r="B5" s="1071"/>
      <c r="C5" s="1071"/>
      <c r="D5" s="1071"/>
      <c r="E5" s="1071"/>
      <c r="F5" s="1071"/>
      <c r="G5" s="1071"/>
      <c r="H5" s="1071"/>
    </row>
    <row r="6" spans="2:8" ht="12.75" customHeight="1" x14ac:dyDescent="0.2">
      <c r="B6" s="1071"/>
      <c r="C6" s="1071"/>
      <c r="D6" s="1071"/>
      <c r="E6" s="1071"/>
      <c r="F6" s="1071"/>
      <c r="G6" s="1071"/>
      <c r="H6" s="1071"/>
    </row>
    <row r="7" spans="2:8" ht="12.75" customHeight="1" x14ac:dyDescent="0.2">
      <c r="B7" s="1071"/>
      <c r="C7" s="1071"/>
      <c r="D7" s="1071"/>
      <c r="E7" s="1071"/>
      <c r="F7" s="1071"/>
      <c r="G7" s="1071"/>
      <c r="H7" s="1071"/>
    </row>
    <row r="8" spans="2:8" ht="12.75" customHeight="1" x14ac:dyDescent="0.2">
      <c r="B8" s="1071"/>
      <c r="C8" s="1071"/>
      <c r="D8" s="1071"/>
      <c r="E8" s="1071"/>
      <c r="F8" s="1071"/>
      <c r="G8" s="1071"/>
      <c r="H8" s="1071"/>
    </row>
    <row r="9" spans="2:8" ht="12.75" customHeight="1" x14ac:dyDescent="0.2">
      <c r="B9" s="1071"/>
      <c r="C9" s="1071"/>
      <c r="D9" s="1071"/>
      <c r="E9" s="1071"/>
      <c r="F9" s="1071"/>
      <c r="G9" s="1071"/>
      <c r="H9" s="1071"/>
    </row>
    <row r="10" spans="2:8" ht="12.75" customHeight="1" x14ac:dyDescent="0.2">
      <c r="B10" s="1071"/>
      <c r="C10" s="1071"/>
      <c r="D10" s="1071"/>
      <c r="E10" s="1071"/>
      <c r="F10" s="1071"/>
      <c r="G10" s="1071"/>
      <c r="H10" s="1071"/>
    </row>
    <row r="11" spans="2:8" ht="12.75" customHeight="1" x14ac:dyDescent="0.2">
      <c r="B11" s="1071"/>
      <c r="C11" s="1071"/>
      <c r="D11" s="1071"/>
      <c r="E11" s="1071"/>
      <c r="F11" s="1071"/>
      <c r="G11" s="1071"/>
      <c r="H11" s="1071"/>
    </row>
    <row r="12" spans="2:8" ht="12.75" customHeight="1" x14ac:dyDescent="0.2">
      <c r="B12" s="1071"/>
      <c r="C12" s="1071"/>
      <c r="D12" s="1071"/>
      <c r="E12" s="1071"/>
      <c r="F12" s="1071"/>
      <c r="G12" s="1071"/>
      <c r="H12" s="1071"/>
    </row>
    <row r="13" spans="2:8" ht="12.75" customHeight="1" x14ac:dyDescent="0.2">
      <c r="B13" s="1071"/>
      <c r="C13" s="1071"/>
      <c r="D13" s="1071"/>
      <c r="E13" s="1071"/>
      <c r="F13" s="1071"/>
      <c r="G13" s="1071"/>
      <c r="H13" s="1071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1"/>
    <pageSetUpPr fitToPage="1"/>
  </sheetPr>
  <dimension ref="A1:E43"/>
  <sheetViews>
    <sheetView topLeftCell="A25" zoomScaleNormal="100" zoomScaleSheetLayoutView="130" workbookViewId="0">
      <selection activeCell="E45" sqref="E45"/>
    </sheetView>
  </sheetViews>
  <sheetFormatPr defaultColWidth="9.140625" defaultRowHeight="12.75" x14ac:dyDescent="0.2"/>
  <cols>
    <col min="1" max="1" width="9.140625" style="791"/>
    <col min="2" max="2" width="19.28515625" style="791" customWidth="1"/>
    <col min="3" max="3" width="28.42578125" style="791" customWidth="1"/>
    <col min="4" max="4" width="27.7109375" style="791" customWidth="1"/>
    <col min="5" max="5" width="30.28515625" style="791" customWidth="1"/>
    <col min="6" max="16384" width="9.140625" style="791"/>
  </cols>
  <sheetData>
    <row r="1" spans="1:5" customFormat="1" ht="15" x14ac:dyDescent="0.2">
      <c r="E1" s="793" t="s">
        <v>467</v>
      </c>
    </row>
    <row r="2" spans="1:5" customFormat="1" ht="15" x14ac:dyDescent="0.2">
      <c r="D2" s="35" t="s">
        <v>0</v>
      </c>
      <c r="E2" s="35"/>
    </row>
    <row r="3" spans="1:5" customFormat="1" ht="20.25" x14ac:dyDescent="0.3">
      <c r="B3" s="797"/>
      <c r="C3" s="1114" t="s">
        <v>921</v>
      </c>
      <c r="D3" s="1114"/>
      <c r="E3" s="1114"/>
    </row>
    <row r="4" spans="1:5" customFormat="1" ht="10.5" customHeight="1" x14ac:dyDescent="0.2"/>
    <row r="5" spans="1:5" ht="30.75" customHeight="1" x14ac:dyDescent="0.2">
      <c r="A5" s="1315" t="s">
        <v>1152</v>
      </c>
      <c r="B5" s="1315"/>
      <c r="C5" s="1315"/>
      <c r="D5" s="1315"/>
      <c r="E5" s="1315"/>
    </row>
    <row r="7" spans="1:5" ht="0.75" customHeight="1" x14ac:dyDescent="0.2"/>
    <row r="8" spans="1:5" x14ac:dyDescent="0.2">
      <c r="A8" s="26" t="s">
        <v>687</v>
      </c>
      <c r="B8" s="26"/>
    </row>
    <row r="9" spans="1:5" x14ac:dyDescent="0.2">
      <c r="D9" s="1240" t="s">
        <v>1196</v>
      </c>
      <c r="E9" s="1240"/>
    </row>
    <row r="10" spans="1:5" ht="26.25" customHeight="1" x14ac:dyDescent="0.2">
      <c r="A10" s="1109" t="s">
        <v>2</v>
      </c>
      <c r="B10" s="1109" t="s">
        <v>3</v>
      </c>
      <c r="C10" s="1317" t="s">
        <v>463</v>
      </c>
      <c r="D10" s="1318"/>
      <c r="E10" s="1319"/>
    </row>
    <row r="11" spans="1:5" ht="56.25" customHeight="1" x14ac:dyDescent="0.2">
      <c r="A11" s="1109"/>
      <c r="B11" s="1109"/>
      <c r="C11" s="782" t="s">
        <v>465</v>
      </c>
      <c r="D11" s="782" t="s">
        <v>466</v>
      </c>
      <c r="E11" s="782" t="s">
        <v>464</v>
      </c>
    </row>
    <row r="12" spans="1:5" s="69" customFormat="1" ht="15.75" customHeight="1" x14ac:dyDescent="0.2">
      <c r="A12" s="50">
        <v>1</v>
      </c>
      <c r="B12" s="49">
        <v>2</v>
      </c>
      <c r="C12" s="50">
        <v>3</v>
      </c>
      <c r="D12" s="49">
        <v>4</v>
      </c>
      <c r="E12" s="50">
        <v>5</v>
      </c>
    </row>
    <row r="13" spans="1:5" ht="15" customHeight="1" x14ac:dyDescent="0.2">
      <c r="A13" s="783">
        <v>1</v>
      </c>
      <c r="B13" s="348" t="s">
        <v>641</v>
      </c>
      <c r="C13" s="807">
        <v>2</v>
      </c>
      <c r="D13" s="807">
        <v>8</v>
      </c>
      <c r="E13" s="808">
        <v>1635</v>
      </c>
    </row>
    <row r="14" spans="1:5" ht="15" customHeight="1" x14ac:dyDescent="0.2">
      <c r="A14" s="783">
        <v>2</v>
      </c>
      <c r="B14" s="348" t="s">
        <v>642</v>
      </c>
      <c r="C14" s="807">
        <v>1</v>
      </c>
      <c r="D14" s="807">
        <v>12</v>
      </c>
      <c r="E14" s="809">
        <v>4934</v>
      </c>
    </row>
    <row r="15" spans="1:5" ht="15" customHeight="1" x14ac:dyDescent="0.2">
      <c r="A15" s="783">
        <v>3</v>
      </c>
      <c r="B15" s="348" t="s">
        <v>643</v>
      </c>
      <c r="C15" s="807">
        <v>2</v>
      </c>
      <c r="D15" s="807">
        <v>10</v>
      </c>
      <c r="E15" s="809">
        <v>3809</v>
      </c>
    </row>
    <row r="16" spans="1:5" ht="15" customHeight="1" x14ac:dyDescent="0.2">
      <c r="A16" s="783">
        <v>4</v>
      </c>
      <c r="B16" s="348" t="s">
        <v>644</v>
      </c>
      <c r="C16" s="807">
        <v>1</v>
      </c>
      <c r="D16" s="807">
        <v>11</v>
      </c>
      <c r="E16" s="809">
        <v>4710</v>
      </c>
    </row>
    <row r="17" spans="1:5" ht="15" customHeight="1" x14ac:dyDescent="0.2">
      <c r="A17" s="783">
        <v>5</v>
      </c>
      <c r="B17" s="348" t="s">
        <v>645</v>
      </c>
      <c r="C17" s="810">
        <v>2</v>
      </c>
      <c r="D17" s="807">
        <v>9</v>
      </c>
      <c r="E17" s="809">
        <v>3216</v>
      </c>
    </row>
    <row r="18" spans="1:5" ht="15" customHeight="1" x14ac:dyDescent="0.2">
      <c r="A18" s="783">
        <v>6</v>
      </c>
      <c r="B18" s="348" t="s">
        <v>646</v>
      </c>
      <c r="C18" s="807">
        <v>2</v>
      </c>
      <c r="D18" s="807">
        <v>10</v>
      </c>
      <c r="E18" s="809">
        <v>2227</v>
      </c>
    </row>
    <row r="19" spans="1:5" ht="15" customHeight="1" x14ac:dyDescent="0.2">
      <c r="A19" s="783">
        <v>7</v>
      </c>
      <c r="B19" s="348" t="s">
        <v>647</v>
      </c>
      <c r="C19" s="807">
        <v>3</v>
      </c>
      <c r="D19" s="807">
        <v>10</v>
      </c>
      <c r="E19" s="809">
        <v>3002</v>
      </c>
    </row>
    <row r="20" spans="1:5" ht="15" customHeight="1" x14ac:dyDescent="0.2">
      <c r="A20" s="783">
        <v>8</v>
      </c>
      <c r="B20" s="348" t="s">
        <v>648</v>
      </c>
      <c r="C20" s="807">
        <v>1</v>
      </c>
      <c r="D20" s="807">
        <v>9</v>
      </c>
      <c r="E20" s="809">
        <v>1172</v>
      </c>
    </row>
    <row r="21" spans="1:5" ht="15" customHeight="1" x14ac:dyDescent="0.2">
      <c r="A21" s="783">
        <v>9</v>
      </c>
      <c r="B21" s="348" t="s">
        <v>649</v>
      </c>
      <c r="C21" s="807">
        <v>5</v>
      </c>
      <c r="D21" s="807">
        <v>11</v>
      </c>
      <c r="E21" s="809">
        <v>4156</v>
      </c>
    </row>
    <row r="22" spans="1:5" ht="15" customHeight="1" x14ac:dyDescent="0.2">
      <c r="A22" s="783">
        <v>10</v>
      </c>
      <c r="B22" s="348" t="s">
        <v>650</v>
      </c>
      <c r="C22" s="807">
        <v>3</v>
      </c>
      <c r="D22" s="807">
        <v>10</v>
      </c>
      <c r="E22" s="809">
        <v>3024</v>
      </c>
    </row>
    <row r="23" spans="1:5" ht="15" customHeight="1" x14ac:dyDescent="0.2">
      <c r="A23" s="783">
        <v>11</v>
      </c>
      <c r="B23" s="348" t="s">
        <v>651</v>
      </c>
      <c r="C23" s="807">
        <v>4</v>
      </c>
      <c r="D23" s="807">
        <v>9</v>
      </c>
      <c r="E23" s="809">
        <v>2248</v>
      </c>
    </row>
    <row r="24" spans="1:5" ht="15" customHeight="1" x14ac:dyDescent="0.2">
      <c r="A24" s="783">
        <v>12</v>
      </c>
      <c r="B24" s="348" t="s">
        <v>652</v>
      </c>
      <c r="C24" s="807">
        <v>0</v>
      </c>
      <c r="D24" s="807">
        <v>10</v>
      </c>
      <c r="E24" s="809">
        <v>1968</v>
      </c>
    </row>
    <row r="25" spans="1:5" ht="15" customHeight="1" x14ac:dyDescent="0.2">
      <c r="A25" s="783">
        <v>13</v>
      </c>
      <c r="B25" s="348" t="s">
        <v>653</v>
      </c>
      <c r="C25" s="807">
        <v>4</v>
      </c>
      <c r="D25" s="807">
        <v>11</v>
      </c>
      <c r="E25" s="809">
        <v>3297</v>
      </c>
    </row>
    <row r="26" spans="1:5" ht="15" customHeight="1" x14ac:dyDescent="0.2">
      <c r="A26" s="783">
        <v>14</v>
      </c>
      <c r="B26" s="348" t="s">
        <v>654</v>
      </c>
      <c r="C26" s="807">
        <v>5</v>
      </c>
      <c r="D26" s="807">
        <v>12</v>
      </c>
      <c r="E26" s="809">
        <v>5842</v>
      </c>
    </row>
    <row r="27" spans="1:5" ht="15" customHeight="1" x14ac:dyDescent="0.2">
      <c r="A27" s="783">
        <v>15</v>
      </c>
      <c r="B27" s="348" t="s">
        <v>655</v>
      </c>
      <c r="C27" s="807">
        <v>4</v>
      </c>
      <c r="D27" s="807">
        <v>11</v>
      </c>
      <c r="E27" s="809">
        <v>5886</v>
      </c>
    </row>
    <row r="28" spans="1:5" ht="15" customHeight="1" x14ac:dyDescent="0.2">
      <c r="A28" s="783">
        <v>16</v>
      </c>
      <c r="B28" s="348" t="s">
        <v>656</v>
      </c>
      <c r="C28" s="807">
        <v>5</v>
      </c>
      <c r="D28" s="807">
        <v>12</v>
      </c>
      <c r="E28" s="809">
        <v>6504</v>
      </c>
    </row>
    <row r="29" spans="1:5" ht="15" customHeight="1" x14ac:dyDescent="0.2">
      <c r="A29" s="783">
        <v>17</v>
      </c>
      <c r="B29" s="348" t="s">
        <v>657</v>
      </c>
      <c r="C29" s="807">
        <v>6</v>
      </c>
      <c r="D29" s="807">
        <v>10</v>
      </c>
      <c r="E29" s="809">
        <v>4110</v>
      </c>
    </row>
    <row r="30" spans="1:5" ht="15" customHeight="1" x14ac:dyDescent="0.2">
      <c r="A30" s="783">
        <v>18</v>
      </c>
      <c r="B30" s="348" t="s">
        <v>658</v>
      </c>
      <c r="C30" s="807">
        <v>4</v>
      </c>
      <c r="D30" s="807">
        <v>11</v>
      </c>
      <c r="E30" s="809">
        <v>5850</v>
      </c>
    </row>
    <row r="31" spans="1:5" ht="15" customHeight="1" x14ac:dyDescent="0.2">
      <c r="A31" s="783">
        <v>19</v>
      </c>
      <c r="B31" s="348" t="s">
        <v>659</v>
      </c>
      <c r="C31" s="807">
        <v>7</v>
      </c>
      <c r="D31" s="807">
        <v>14</v>
      </c>
      <c r="E31" s="809">
        <v>6180</v>
      </c>
    </row>
    <row r="32" spans="1:5" ht="15" customHeight="1" x14ac:dyDescent="0.2">
      <c r="A32" s="783">
        <v>20</v>
      </c>
      <c r="B32" s="348" t="s">
        <v>660</v>
      </c>
      <c r="C32" s="807">
        <v>3</v>
      </c>
      <c r="D32" s="807">
        <v>11</v>
      </c>
      <c r="E32" s="809">
        <v>4370</v>
      </c>
    </row>
    <row r="33" spans="1:5" ht="15" customHeight="1" x14ac:dyDescent="0.2">
      <c r="A33" s="783">
        <v>21</v>
      </c>
      <c r="B33" s="348" t="s">
        <v>661</v>
      </c>
      <c r="C33" s="807">
        <v>2</v>
      </c>
      <c r="D33" s="807">
        <v>9</v>
      </c>
      <c r="E33" s="809">
        <v>803</v>
      </c>
    </row>
    <row r="34" spans="1:5" ht="15" customHeight="1" x14ac:dyDescent="0.2">
      <c r="A34" s="783">
        <v>22</v>
      </c>
      <c r="B34" s="348" t="s">
        <v>662</v>
      </c>
      <c r="C34" s="807">
        <v>4</v>
      </c>
      <c r="D34" s="807">
        <v>12</v>
      </c>
      <c r="E34" s="809">
        <v>1692</v>
      </c>
    </row>
    <row r="35" spans="1:5" ht="15" customHeight="1" x14ac:dyDescent="0.2">
      <c r="A35" s="783">
        <v>23</v>
      </c>
      <c r="B35" s="348" t="s">
        <v>663</v>
      </c>
      <c r="C35" s="807">
        <v>1</v>
      </c>
      <c r="D35" s="807">
        <v>10</v>
      </c>
      <c r="E35" s="809">
        <v>2329</v>
      </c>
    </row>
    <row r="36" spans="1:5" ht="15" customHeight="1" x14ac:dyDescent="0.2">
      <c r="A36" s="155">
        <v>24</v>
      </c>
      <c r="B36" s="348" t="s">
        <v>664</v>
      </c>
      <c r="C36" s="807">
        <v>1</v>
      </c>
      <c r="D36" s="807">
        <v>9</v>
      </c>
      <c r="E36" s="809">
        <v>459</v>
      </c>
    </row>
    <row r="37" spans="1:5" ht="15" customHeight="1" x14ac:dyDescent="0.2">
      <c r="A37" s="1152" t="s">
        <v>16</v>
      </c>
      <c r="B37" s="1154"/>
      <c r="C37" s="811">
        <f>SUM(C13:C36)</f>
        <v>72</v>
      </c>
      <c r="D37" s="811">
        <f>SUM(D13:D36)</f>
        <v>251</v>
      </c>
      <c r="E37" s="812">
        <f>SUM(E13:E36)</f>
        <v>83423</v>
      </c>
    </row>
    <row r="38" spans="1:5" x14ac:dyDescent="0.2">
      <c r="E38" s="6"/>
    </row>
    <row r="39" spans="1:5" x14ac:dyDescent="0.2">
      <c r="E39" s="6"/>
    </row>
    <row r="40" spans="1:5" x14ac:dyDescent="0.2">
      <c r="A40" s="9"/>
      <c r="D40" s="254"/>
      <c r="E40" s="254"/>
    </row>
    <row r="41" spans="1:5" ht="12.75" customHeight="1" x14ac:dyDescent="0.2">
      <c r="A41" s="9" t="s">
        <v>1191</v>
      </c>
      <c r="B41" s="254"/>
      <c r="C41" s="798" t="s">
        <v>806</v>
      </c>
      <c r="D41" s="1085" t="s">
        <v>803</v>
      </c>
      <c r="E41" s="1085"/>
    </row>
    <row r="42" spans="1:5" ht="12.75" customHeight="1" x14ac:dyDescent="0.2">
      <c r="B42" s="9"/>
      <c r="C42" s="792" t="s">
        <v>807</v>
      </c>
      <c r="D42" s="1258" t="s">
        <v>802</v>
      </c>
      <c r="E42" s="1258"/>
    </row>
    <row r="43" spans="1:5" x14ac:dyDescent="0.2">
      <c r="C43" s="792" t="s">
        <v>808</v>
      </c>
      <c r="D43" s="26"/>
      <c r="E43" s="26"/>
    </row>
  </sheetData>
  <mergeCells count="9">
    <mergeCell ref="A37:B37"/>
    <mergeCell ref="D41:E41"/>
    <mergeCell ref="D42:E42"/>
    <mergeCell ref="C3:E3"/>
    <mergeCell ref="A5:E5"/>
    <mergeCell ref="D9:E9"/>
    <mergeCell ref="A10:A11"/>
    <mergeCell ref="B10:B11"/>
    <mergeCell ref="C10:E10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1"/>
    <pageSetUpPr fitToPage="1"/>
  </sheetPr>
  <dimension ref="A1:J42"/>
  <sheetViews>
    <sheetView view="pageBreakPreview" topLeftCell="A16" zoomScale="80" zoomScaleSheetLayoutView="80" workbookViewId="0">
      <selection activeCell="C12" sqref="C12:J36"/>
    </sheetView>
  </sheetViews>
  <sheetFormatPr defaultRowHeight="12.75" x14ac:dyDescent="0.2"/>
  <cols>
    <col min="1" max="1" width="6.140625" customWidth="1"/>
    <col min="2" max="2" width="14.425781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0" ht="18" x14ac:dyDescent="0.35">
      <c r="I1" s="1324" t="s">
        <v>624</v>
      </c>
      <c r="J1" s="1324"/>
    </row>
    <row r="2" spans="1:10" ht="18" x14ac:dyDescent="0.35">
      <c r="C2" s="1325" t="s">
        <v>0</v>
      </c>
      <c r="D2" s="1325"/>
      <c r="E2" s="1325"/>
      <c r="F2" s="1325"/>
      <c r="G2" s="1325"/>
      <c r="H2" s="1325"/>
      <c r="I2" s="121"/>
      <c r="J2" s="115"/>
    </row>
    <row r="3" spans="1:10" ht="21" x14ac:dyDescent="0.35">
      <c r="B3" s="1244" t="s">
        <v>921</v>
      </c>
      <c r="C3" s="1244"/>
      <c r="D3" s="1244"/>
      <c r="E3" s="1244"/>
      <c r="F3" s="1244"/>
      <c r="G3" s="1244"/>
      <c r="H3" s="1244"/>
      <c r="I3" s="116"/>
      <c r="J3" s="116"/>
    </row>
    <row r="4" spans="1:10" ht="21" x14ac:dyDescent="0.35">
      <c r="C4" s="789"/>
      <c r="D4" s="789"/>
      <c r="E4" s="789"/>
      <c r="F4" s="789"/>
      <c r="G4" s="789"/>
      <c r="H4" s="789"/>
      <c r="I4" s="789"/>
      <c r="J4" s="116"/>
    </row>
    <row r="5" spans="1:10" ht="20.25" customHeight="1" x14ac:dyDescent="0.2">
      <c r="C5" s="1326" t="s">
        <v>1153</v>
      </c>
      <c r="D5" s="1326"/>
      <c r="E5" s="1326"/>
      <c r="F5" s="1326"/>
      <c r="G5" s="1326"/>
      <c r="H5" s="1326"/>
      <c r="I5" s="1326"/>
    </row>
    <row r="6" spans="1:10" ht="20.25" customHeight="1" x14ac:dyDescent="0.2">
      <c r="A6" s="26" t="s">
        <v>687</v>
      </c>
      <c r="B6" s="26"/>
      <c r="C6" s="117"/>
      <c r="D6" s="117"/>
      <c r="E6" s="117"/>
      <c r="F6" s="117"/>
      <c r="G6" s="117"/>
      <c r="H6" s="117"/>
      <c r="I6" s="1327"/>
      <c r="J6" s="1327"/>
    </row>
    <row r="7" spans="1:10" ht="15" customHeight="1" x14ac:dyDescent="0.2">
      <c r="A7" s="1320" t="s">
        <v>70</v>
      </c>
      <c r="B7" s="1320" t="s">
        <v>33</v>
      </c>
      <c r="C7" s="1320" t="s">
        <v>370</v>
      </c>
      <c r="D7" s="1320" t="s">
        <v>352</v>
      </c>
      <c r="E7" s="1321" t="s">
        <v>414</v>
      </c>
      <c r="F7" s="1320" t="s">
        <v>351</v>
      </c>
      <c r="G7" s="1320"/>
      <c r="H7" s="1320"/>
      <c r="I7" s="1320" t="s">
        <v>374</v>
      </c>
      <c r="J7" s="1321" t="s">
        <v>375</v>
      </c>
    </row>
    <row r="8" spans="1:10" ht="12.75" customHeight="1" x14ac:dyDescent="0.2">
      <c r="A8" s="1320"/>
      <c r="B8" s="1320"/>
      <c r="C8" s="1320"/>
      <c r="D8" s="1320"/>
      <c r="E8" s="1322"/>
      <c r="F8" s="1320" t="s">
        <v>371</v>
      </c>
      <c r="G8" s="1321" t="s">
        <v>372</v>
      </c>
      <c r="H8" s="1320" t="s">
        <v>373</v>
      </c>
      <c r="I8" s="1320"/>
      <c r="J8" s="1322"/>
    </row>
    <row r="9" spans="1:10" ht="20.25" customHeight="1" x14ac:dyDescent="0.2">
      <c r="A9" s="1320"/>
      <c r="B9" s="1320"/>
      <c r="C9" s="1320"/>
      <c r="D9" s="1320"/>
      <c r="E9" s="1322"/>
      <c r="F9" s="1320"/>
      <c r="G9" s="1322"/>
      <c r="H9" s="1320"/>
      <c r="I9" s="1320"/>
      <c r="J9" s="1322"/>
    </row>
    <row r="10" spans="1:10" ht="63.75" customHeight="1" x14ac:dyDescent="0.2">
      <c r="A10" s="1320"/>
      <c r="B10" s="1320"/>
      <c r="C10" s="1320"/>
      <c r="D10" s="1320"/>
      <c r="E10" s="1323"/>
      <c r="F10" s="1320"/>
      <c r="G10" s="1323"/>
      <c r="H10" s="1320"/>
      <c r="I10" s="1320"/>
      <c r="J10" s="1323"/>
    </row>
    <row r="11" spans="1:10" ht="15" x14ac:dyDescent="0.25">
      <c r="A11" s="118">
        <v>1</v>
      </c>
      <c r="B11" s="118">
        <v>2</v>
      </c>
      <c r="C11" s="119">
        <v>3</v>
      </c>
      <c r="D11" s="118">
        <v>4</v>
      </c>
      <c r="E11" s="119">
        <v>5</v>
      </c>
      <c r="F11" s="118">
        <v>6</v>
      </c>
      <c r="G11" s="119">
        <v>7</v>
      </c>
      <c r="H11" s="118">
        <v>8</v>
      </c>
      <c r="I11" s="119">
        <v>9</v>
      </c>
      <c r="J11" s="118">
        <v>10</v>
      </c>
    </row>
    <row r="12" spans="1:10" ht="12.75" customHeight="1" x14ac:dyDescent="0.2">
      <c r="A12" s="783">
        <v>1</v>
      </c>
      <c r="B12" s="348" t="s">
        <v>641</v>
      </c>
      <c r="C12" s="1328" t="s">
        <v>754</v>
      </c>
      <c r="D12" s="1329"/>
      <c r="E12" s="1329"/>
      <c r="F12" s="1329"/>
      <c r="G12" s="1329"/>
      <c r="H12" s="1329"/>
      <c r="I12" s="1329"/>
      <c r="J12" s="1329"/>
    </row>
    <row r="13" spans="1:10" ht="12.75" customHeight="1" x14ac:dyDescent="0.2">
      <c r="A13" s="783">
        <v>2</v>
      </c>
      <c r="B13" s="348" t="s">
        <v>642</v>
      </c>
      <c r="C13" s="1330"/>
      <c r="D13" s="1331"/>
      <c r="E13" s="1331"/>
      <c r="F13" s="1331"/>
      <c r="G13" s="1331"/>
      <c r="H13" s="1331"/>
      <c r="I13" s="1331"/>
      <c r="J13" s="1331"/>
    </row>
    <row r="14" spans="1:10" ht="12.75" customHeight="1" x14ac:dyDescent="0.2">
      <c r="A14" s="783">
        <v>3</v>
      </c>
      <c r="B14" s="348" t="s">
        <v>643</v>
      </c>
      <c r="C14" s="1330"/>
      <c r="D14" s="1331"/>
      <c r="E14" s="1331"/>
      <c r="F14" s="1331"/>
      <c r="G14" s="1331"/>
      <c r="H14" s="1331"/>
      <c r="I14" s="1331"/>
      <c r="J14" s="1331"/>
    </row>
    <row r="15" spans="1:10" ht="12.75" customHeight="1" x14ac:dyDescent="0.2">
      <c r="A15" s="783">
        <v>4</v>
      </c>
      <c r="B15" s="348" t="s">
        <v>644</v>
      </c>
      <c r="C15" s="1330"/>
      <c r="D15" s="1331"/>
      <c r="E15" s="1331"/>
      <c r="F15" s="1331"/>
      <c r="G15" s="1331"/>
      <c r="H15" s="1331"/>
      <c r="I15" s="1331"/>
      <c r="J15" s="1331"/>
    </row>
    <row r="16" spans="1:10" ht="12.75" customHeight="1" x14ac:dyDescent="0.2">
      <c r="A16" s="783">
        <v>5</v>
      </c>
      <c r="B16" s="348" t="s">
        <v>645</v>
      </c>
      <c r="C16" s="1330"/>
      <c r="D16" s="1331"/>
      <c r="E16" s="1331"/>
      <c r="F16" s="1331"/>
      <c r="G16" s="1331"/>
      <c r="H16" s="1331"/>
      <c r="I16" s="1331"/>
      <c r="J16" s="1331"/>
    </row>
    <row r="17" spans="1:10" ht="12.75" customHeight="1" x14ac:dyDescent="0.2">
      <c r="A17" s="783">
        <v>6</v>
      </c>
      <c r="B17" s="348" t="s">
        <v>646</v>
      </c>
      <c r="C17" s="1330"/>
      <c r="D17" s="1331"/>
      <c r="E17" s="1331"/>
      <c r="F17" s="1331"/>
      <c r="G17" s="1331"/>
      <c r="H17" s="1331"/>
      <c r="I17" s="1331"/>
      <c r="J17" s="1331"/>
    </row>
    <row r="18" spans="1:10" ht="12.75" customHeight="1" x14ac:dyDescent="0.2">
      <c r="A18" s="783">
        <v>7</v>
      </c>
      <c r="B18" s="348" t="s">
        <v>647</v>
      </c>
      <c r="C18" s="1330"/>
      <c r="D18" s="1331"/>
      <c r="E18" s="1331"/>
      <c r="F18" s="1331"/>
      <c r="G18" s="1331"/>
      <c r="H18" s="1331"/>
      <c r="I18" s="1331"/>
      <c r="J18" s="1331"/>
    </row>
    <row r="19" spans="1:10" ht="12.75" customHeight="1" x14ac:dyDescent="0.2">
      <c r="A19" s="783">
        <v>8</v>
      </c>
      <c r="B19" s="348" t="s">
        <v>648</v>
      </c>
      <c r="C19" s="1330"/>
      <c r="D19" s="1331"/>
      <c r="E19" s="1331"/>
      <c r="F19" s="1331"/>
      <c r="G19" s="1331"/>
      <c r="H19" s="1331"/>
      <c r="I19" s="1331"/>
      <c r="J19" s="1331"/>
    </row>
    <row r="20" spans="1:10" ht="12.75" customHeight="1" x14ac:dyDescent="0.2">
      <c r="A20" s="783">
        <v>9</v>
      </c>
      <c r="B20" s="348" t="s">
        <v>649</v>
      </c>
      <c r="C20" s="1330"/>
      <c r="D20" s="1331"/>
      <c r="E20" s="1331"/>
      <c r="F20" s="1331"/>
      <c r="G20" s="1331"/>
      <c r="H20" s="1331"/>
      <c r="I20" s="1331"/>
      <c r="J20" s="1331"/>
    </row>
    <row r="21" spans="1:10" ht="12.75" customHeight="1" x14ac:dyDescent="0.2">
      <c r="A21" s="783">
        <v>10</v>
      </c>
      <c r="B21" s="348" t="s">
        <v>650</v>
      </c>
      <c r="C21" s="1330"/>
      <c r="D21" s="1331"/>
      <c r="E21" s="1331"/>
      <c r="F21" s="1331"/>
      <c r="G21" s="1331"/>
      <c r="H21" s="1331"/>
      <c r="I21" s="1331"/>
      <c r="J21" s="1331"/>
    </row>
    <row r="22" spans="1:10" ht="12.75" customHeight="1" x14ac:dyDescent="0.2">
      <c r="A22" s="783">
        <v>11</v>
      </c>
      <c r="B22" s="348" t="s">
        <v>651</v>
      </c>
      <c r="C22" s="1330"/>
      <c r="D22" s="1331"/>
      <c r="E22" s="1331"/>
      <c r="F22" s="1331"/>
      <c r="G22" s="1331"/>
      <c r="H22" s="1331"/>
      <c r="I22" s="1331"/>
      <c r="J22" s="1331"/>
    </row>
    <row r="23" spans="1:10" ht="12.75" customHeight="1" x14ac:dyDescent="0.2">
      <c r="A23" s="783">
        <v>12</v>
      </c>
      <c r="B23" s="348" t="s">
        <v>652</v>
      </c>
      <c r="C23" s="1330"/>
      <c r="D23" s="1331"/>
      <c r="E23" s="1331"/>
      <c r="F23" s="1331"/>
      <c r="G23" s="1331"/>
      <c r="H23" s="1331"/>
      <c r="I23" s="1331"/>
      <c r="J23" s="1331"/>
    </row>
    <row r="24" spans="1:10" ht="12.75" customHeight="1" x14ac:dyDescent="0.2">
      <c r="A24" s="783">
        <v>13</v>
      </c>
      <c r="B24" s="348" t="s">
        <v>653</v>
      </c>
      <c r="C24" s="1330"/>
      <c r="D24" s="1331"/>
      <c r="E24" s="1331"/>
      <c r="F24" s="1331"/>
      <c r="G24" s="1331"/>
      <c r="H24" s="1331"/>
      <c r="I24" s="1331"/>
      <c r="J24" s="1331"/>
    </row>
    <row r="25" spans="1:10" ht="12.75" customHeight="1" x14ac:dyDescent="0.2">
      <c r="A25" s="783">
        <v>14</v>
      </c>
      <c r="B25" s="348" t="s">
        <v>654</v>
      </c>
      <c r="C25" s="1330"/>
      <c r="D25" s="1331"/>
      <c r="E25" s="1331"/>
      <c r="F25" s="1331"/>
      <c r="G25" s="1331"/>
      <c r="H25" s="1331"/>
      <c r="I25" s="1331"/>
      <c r="J25" s="1331"/>
    </row>
    <row r="26" spans="1:10" ht="12.75" customHeight="1" x14ac:dyDescent="0.2">
      <c r="A26" s="783">
        <v>15</v>
      </c>
      <c r="B26" s="348" t="s">
        <v>655</v>
      </c>
      <c r="C26" s="1330"/>
      <c r="D26" s="1331"/>
      <c r="E26" s="1331"/>
      <c r="F26" s="1331"/>
      <c r="G26" s="1331"/>
      <c r="H26" s="1331"/>
      <c r="I26" s="1331"/>
      <c r="J26" s="1331"/>
    </row>
    <row r="27" spans="1:10" ht="12.75" customHeight="1" x14ac:dyDescent="0.2">
      <c r="A27" s="783">
        <v>16</v>
      </c>
      <c r="B27" s="348" t="s">
        <v>656</v>
      </c>
      <c r="C27" s="1330"/>
      <c r="D27" s="1331"/>
      <c r="E27" s="1331"/>
      <c r="F27" s="1331"/>
      <c r="G27" s="1331"/>
      <c r="H27" s="1331"/>
      <c r="I27" s="1331"/>
      <c r="J27" s="1331"/>
    </row>
    <row r="28" spans="1:10" ht="12.75" customHeight="1" x14ac:dyDescent="0.2">
      <c r="A28" s="783">
        <v>17</v>
      </c>
      <c r="B28" s="348" t="s">
        <v>657</v>
      </c>
      <c r="C28" s="1330"/>
      <c r="D28" s="1331"/>
      <c r="E28" s="1331"/>
      <c r="F28" s="1331"/>
      <c r="G28" s="1331"/>
      <c r="H28" s="1331"/>
      <c r="I28" s="1331"/>
      <c r="J28" s="1331"/>
    </row>
    <row r="29" spans="1:10" ht="12.75" customHeight="1" x14ac:dyDescent="0.2">
      <c r="A29" s="783">
        <v>18</v>
      </c>
      <c r="B29" s="348" t="s">
        <v>658</v>
      </c>
      <c r="C29" s="1330"/>
      <c r="D29" s="1331"/>
      <c r="E29" s="1331"/>
      <c r="F29" s="1331"/>
      <c r="G29" s="1331"/>
      <c r="H29" s="1331"/>
      <c r="I29" s="1331"/>
      <c r="J29" s="1331"/>
    </row>
    <row r="30" spans="1:10" ht="12.75" customHeight="1" x14ac:dyDescent="0.2">
      <c r="A30" s="783">
        <v>19</v>
      </c>
      <c r="B30" s="348" t="s">
        <v>659</v>
      </c>
      <c r="C30" s="1330"/>
      <c r="D30" s="1331"/>
      <c r="E30" s="1331"/>
      <c r="F30" s="1331"/>
      <c r="G30" s="1331"/>
      <c r="H30" s="1331"/>
      <c r="I30" s="1331"/>
      <c r="J30" s="1331"/>
    </row>
    <row r="31" spans="1:10" ht="12.75" customHeight="1" x14ac:dyDescent="0.2">
      <c r="A31" s="783">
        <v>20</v>
      </c>
      <c r="B31" s="348" t="s">
        <v>660</v>
      </c>
      <c r="C31" s="1330"/>
      <c r="D31" s="1331"/>
      <c r="E31" s="1331"/>
      <c r="F31" s="1331"/>
      <c r="G31" s="1331"/>
      <c r="H31" s="1331"/>
      <c r="I31" s="1331"/>
      <c r="J31" s="1331"/>
    </row>
    <row r="32" spans="1:10" ht="12.75" customHeight="1" x14ac:dyDescent="0.2">
      <c r="A32" s="783">
        <v>21</v>
      </c>
      <c r="B32" s="348" t="s">
        <v>661</v>
      </c>
      <c r="C32" s="1330"/>
      <c r="D32" s="1331"/>
      <c r="E32" s="1331"/>
      <c r="F32" s="1331"/>
      <c r="G32" s="1331"/>
      <c r="H32" s="1331"/>
      <c r="I32" s="1331"/>
      <c r="J32" s="1331"/>
    </row>
    <row r="33" spans="1:10" ht="12.75" customHeight="1" x14ac:dyDescent="0.2">
      <c r="A33" s="783">
        <v>22</v>
      </c>
      <c r="B33" s="348" t="s">
        <v>662</v>
      </c>
      <c r="C33" s="1330"/>
      <c r="D33" s="1331"/>
      <c r="E33" s="1331"/>
      <c r="F33" s="1331"/>
      <c r="G33" s="1331"/>
      <c r="H33" s="1331"/>
      <c r="I33" s="1331"/>
      <c r="J33" s="1331"/>
    </row>
    <row r="34" spans="1:10" ht="12.75" customHeight="1" x14ac:dyDescent="0.2">
      <c r="A34" s="783">
        <v>23</v>
      </c>
      <c r="B34" s="348" t="s">
        <v>663</v>
      </c>
      <c r="C34" s="1330"/>
      <c r="D34" s="1331"/>
      <c r="E34" s="1331"/>
      <c r="F34" s="1331"/>
      <c r="G34" s="1331"/>
      <c r="H34" s="1331"/>
      <c r="I34" s="1331"/>
      <c r="J34" s="1331"/>
    </row>
    <row r="35" spans="1:10" ht="12.75" customHeight="1" x14ac:dyDescent="0.2">
      <c r="A35" s="155">
        <v>24</v>
      </c>
      <c r="B35" s="348" t="s">
        <v>664</v>
      </c>
      <c r="C35" s="1330"/>
      <c r="D35" s="1331"/>
      <c r="E35" s="1331"/>
      <c r="F35" s="1331"/>
      <c r="G35" s="1331"/>
      <c r="H35" s="1331"/>
      <c r="I35" s="1331"/>
      <c r="J35" s="1331"/>
    </row>
    <row r="36" spans="1:10" ht="12.75" customHeight="1" x14ac:dyDescent="0.2">
      <c r="A36" s="1152" t="s">
        <v>16</v>
      </c>
      <c r="B36" s="1154"/>
      <c r="C36" s="1332"/>
      <c r="D36" s="1333"/>
      <c r="E36" s="1333"/>
      <c r="F36" s="1333"/>
      <c r="G36" s="1333"/>
      <c r="H36" s="1333"/>
      <c r="I36" s="1333"/>
      <c r="J36" s="1333"/>
    </row>
    <row r="38" spans="1:10" x14ac:dyDescent="0.2">
      <c r="A38" s="813"/>
      <c r="B38" s="813"/>
      <c r="C38" s="813"/>
      <c r="D38" s="813"/>
      <c r="E38" s="813"/>
      <c r="F38" s="813"/>
      <c r="G38" s="813"/>
      <c r="H38" s="813"/>
      <c r="I38" s="813"/>
      <c r="J38" s="813"/>
    </row>
    <row r="39" spans="1:10" ht="15" customHeight="1" x14ac:dyDescent="0.2">
      <c r="A39" s="813"/>
      <c r="B39" s="813"/>
      <c r="C39" s="813"/>
      <c r="D39" s="813"/>
      <c r="E39" s="813"/>
      <c r="F39" s="813"/>
      <c r="G39" s="813"/>
      <c r="H39" s="813"/>
      <c r="I39" s="813"/>
      <c r="J39" s="813"/>
    </row>
    <row r="40" spans="1:10" ht="15" customHeight="1" x14ac:dyDescent="0.2">
      <c r="A40" s="9" t="s">
        <v>1191</v>
      </c>
      <c r="B40" s="254"/>
      <c r="C40" s="254"/>
      <c r="D40" s="1084" t="s">
        <v>806</v>
      </c>
      <c r="E40" s="1084"/>
      <c r="F40" s="1084"/>
      <c r="G40" s="1085" t="s">
        <v>803</v>
      </c>
      <c r="H40" s="1085"/>
      <c r="I40" s="1085"/>
      <c r="J40" s="1085"/>
    </row>
    <row r="41" spans="1:10" ht="12.75" customHeight="1" x14ac:dyDescent="0.2">
      <c r="A41" s="791"/>
      <c r="B41" s="9"/>
      <c r="C41" s="9"/>
      <c r="D41" s="1085" t="s">
        <v>807</v>
      </c>
      <c r="E41" s="1085"/>
      <c r="F41" s="1085"/>
      <c r="G41" s="1258" t="s">
        <v>802</v>
      </c>
      <c r="H41" s="1258"/>
      <c r="I41" s="1258"/>
      <c r="J41" s="1258"/>
    </row>
    <row r="42" spans="1:10" x14ac:dyDescent="0.2">
      <c r="B42" s="813"/>
      <c r="C42" s="813"/>
      <c r="D42" s="1085" t="s">
        <v>808</v>
      </c>
      <c r="E42" s="1085"/>
      <c r="F42" s="1085"/>
      <c r="G42" s="813"/>
      <c r="H42" s="813"/>
      <c r="I42" s="813"/>
      <c r="J42" s="813"/>
    </row>
  </sheetData>
  <mergeCells count="23">
    <mergeCell ref="D42:F42"/>
    <mergeCell ref="C12:J36"/>
    <mergeCell ref="A36:B36"/>
    <mergeCell ref="D40:F40"/>
    <mergeCell ref="G40:J40"/>
    <mergeCell ref="D41:F41"/>
    <mergeCell ref="G41:J41"/>
    <mergeCell ref="F7:H7"/>
    <mergeCell ref="I7:I10"/>
    <mergeCell ref="J7:J10"/>
    <mergeCell ref="F8:F10"/>
    <mergeCell ref="G8:G10"/>
    <mergeCell ref="H8:H10"/>
    <mergeCell ref="I1:J1"/>
    <mergeCell ref="C2:H2"/>
    <mergeCell ref="B3:H3"/>
    <mergeCell ref="C5:I5"/>
    <mergeCell ref="I6:J6"/>
    <mergeCell ref="A7:A10"/>
    <mergeCell ref="B7:B10"/>
    <mergeCell ref="C7:C10"/>
    <mergeCell ref="D7:D10"/>
    <mergeCell ref="E7:E1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  <pageSetUpPr fitToPage="1"/>
  </sheetPr>
  <dimension ref="A1:K39"/>
  <sheetViews>
    <sheetView zoomScale="115" zoomScaleNormal="115" zoomScaleSheetLayoutView="130" workbookViewId="0">
      <selection activeCell="K11" sqref="K11"/>
    </sheetView>
  </sheetViews>
  <sheetFormatPr defaultRowHeight="12.75" x14ac:dyDescent="0.2"/>
  <cols>
    <col min="1" max="1" width="6.28515625" style="374" customWidth="1"/>
    <col min="2" max="2" width="13.7109375" style="374" customWidth="1"/>
    <col min="3" max="3" width="9.140625" style="374"/>
    <col min="4" max="4" width="13.140625" style="374" customWidth="1"/>
    <col min="5" max="5" width="9.140625" style="374"/>
    <col min="6" max="6" width="11.5703125" style="374" customWidth="1"/>
    <col min="7" max="7" width="10.42578125" style="374" customWidth="1"/>
    <col min="8" max="8" width="20.28515625" style="374" customWidth="1"/>
    <col min="9" max="9" width="11.7109375" style="374" customWidth="1"/>
    <col min="10" max="10" width="22.85546875" style="374" customWidth="1"/>
    <col min="11" max="16384" width="9.140625" style="374"/>
  </cols>
  <sheetData>
    <row r="1" spans="1:10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434"/>
      <c r="J1" s="435" t="s">
        <v>507</v>
      </c>
    </row>
    <row r="2" spans="1:10" ht="21" x14ac:dyDescent="0.35">
      <c r="A2" s="1205" t="s">
        <v>921</v>
      </c>
      <c r="B2" s="1205"/>
      <c r="C2" s="1205"/>
      <c r="D2" s="1205"/>
      <c r="E2" s="1205"/>
      <c r="F2" s="1205"/>
      <c r="G2" s="1205"/>
      <c r="H2" s="1205"/>
      <c r="I2" s="1205"/>
      <c r="J2" s="1205"/>
    </row>
    <row r="3" spans="1:10" ht="15" x14ac:dyDescent="0.3">
      <c r="A3" s="375"/>
      <c r="B3" s="375"/>
      <c r="C3" s="375"/>
      <c r="D3" s="375"/>
      <c r="E3" s="375"/>
      <c r="F3" s="375"/>
      <c r="G3" s="375"/>
      <c r="H3" s="375"/>
      <c r="I3" s="375"/>
    </row>
    <row r="4" spans="1:10" ht="18" x14ac:dyDescent="0.35">
      <c r="A4" s="1204" t="s">
        <v>506</v>
      </c>
      <c r="B4" s="1204"/>
      <c r="C4" s="1204"/>
      <c r="D4" s="1204"/>
      <c r="E4" s="1204"/>
      <c r="F4" s="1204"/>
      <c r="G4" s="1204"/>
      <c r="H4" s="1204"/>
      <c r="I4" s="1204"/>
    </row>
    <row r="5" spans="1:10" ht="15" x14ac:dyDescent="0.3">
      <c r="A5" s="303" t="s">
        <v>687</v>
      </c>
      <c r="B5" s="303"/>
      <c r="C5" s="376"/>
      <c r="D5" s="376"/>
      <c r="E5" s="376"/>
      <c r="F5" s="376"/>
      <c r="G5" s="376"/>
      <c r="H5" s="376"/>
      <c r="I5" s="1240" t="s">
        <v>1196</v>
      </c>
      <c r="J5" s="1240"/>
    </row>
    <row r="6" spans="1:10" ht="25.5" customHeight="1" x14ac:dyDescent="0.2">
      <c r="A6" s="1334" t="s">
        <v>2</v>
      </c>
      <c r="B6" s="1334" t="s">
        <v>353</v>
      </c>
      <c r="C6" s="1216" t="s">
        <v>354</v>
      </c>
      <c r="D6" s="1216"/>
      <c r="E6" s="1216"/>
      <c r="F6" s="1335" t="s">
        <v>357</v>
      </c>
      <c r="G6" s="1336"/>
      <c r="H6" s="1336"/>
      <c r="I6" s="1337"/>
      <c r="J6" s="1338" t="s">
        <v>361</v>
      </c>
    </row>
    <row r="7" spans="1:10" ht="63" customHeight="1" x14ac:dyDescent="0.2">
      <c r="A7" s="1334"/>
      <c r="B7" s="1334"/>
      <c r="C7" s="787" t="s">
        <v>93</v>
      </c>
      <c r="D7" s="787" t="s">
        <v>355</v>
      </c>
      <c r="E7" s="787" t="s">
        <v>356</v>
      </c>
      <c r="F7" s="795" t="s">
        <v>358</v>
      </c>
      <c r="G7" s="795" t="s">
        <v>359</v>
      </c>
      <c r="H7" s="795" t="s">
        <v>360</v>
      </c>
      <c r="I7" s="795" t="s">
        <v>43</v>
      </c>
      <c r="J7" s="1339"/>
    </row>
    <row r="8" spans="1:10" ht="15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239</v>
      </c>
      <c r="G8" s="419" t="s">
        <v>251</v>
      </c>
      <c r="H8" s="419" t="s">
        <v>252</v>
      </c>
      <c r="I8" s="419" t="s">
        <v>253</v>
      </c>
      <c r="J8" s="419" t="s">
        <v>281</v>
      </c>
    </row>
    <row r="9" spans="1:10" ht="14.25" x14ac:dyDescent="0.2">
      <c r="A9" s="788">
        <v>1</v>
      </c>
      <c r="B9" s="452">
        <v>0</v>
      </c>
      <c r="C9" s="1340" t="s">
        <v>774</v>
      </c>
      <c r="D9" s="908" t="s">
        <v>641</v>
      </c>
      <c r="E9" s="909" t="s">
        <v>754</v>
      </c>
      <c r="F9" s="909" t="s">
        <v>754</v>
      </c>
      <c r="G9" s="909" t="s">
        <v>754</v>
      </c>
      <c r="H9" s="909" t="s">
        <v>754</v>
      </c>
      <c r="I9" s="909" t="s">
        <v>754</v>
      </c>
      <c r="J9" s="910">
        <v>0</v>
      </c>
    </row>
    <row r="10" spans="1:10" ht="14.25" x14ac:dyDescent="0.2">
      <c r="A10" s="788">
        <v>2</v>
      </c>
      <c r="B10" s="452">
        <v>0</v>
      </c>
      <c r="C10" s="1341"/>
      <c r="D10" s="908" t="s">
        <v>642</v>
      </c>
      <c r="E10" s="909" t="s">
        <v>754</v>
      </c>
      <c r="F10" s="909" t="s">
        <v>754</v>
      </c>
      <c r="G10" s="909" t="s">
        <v>754</v>
      </c>
      <c r="H10" s="909" t="s">
        <v>754</v>
      </c>
      <c r="I10" s="909" t="s">
        <v>754</v>
      </c>
      <c r="J10" s="910">
        <v>0</v>
      </c>
    </row>
    <row r="11" spans="1:10" ht="71.25" x14ac:dyDescent="0.2">
      <c r="A11" s="788">
        <v>3</v>
      </c>
      <c r="B11" s="452">
        <v>1</v>
      </c>
      <c r="C11" s="1341"/>
      <c r="D11" s="908" t="s">
        <v>643</v>
      </c>
      <c r="E11" s="911">
        <v>1659</v>
      </c>
      <c r="F11" s="909"/>
      <c r="G11" s="909"/>
      <c r="H11" s="909"/>
      <c r="I11" s="909" t="s">
        <v>1154</v>
      </c>
      <c r="J11" s="910">
        <v>1040000</v>
      </c>
    </row>
    <row r="12" spans="1:10" ht="14.25" x14ac:dyDescent="0.2">
      <c r="A12" s="788">
        <v>4</v>
      </c>
      <c r="B12" s="452">
        <v>0</v>
      </c>
      <c r="C12" s="1341"/>
      <c r="D12" s="908" t="s">
        <v>644</v>
      </c>
      <c r="E12" s="909" t="s">
        <v>754</v>
      </c>
      <c r="F12" s="909" t="s">
        <v>754</v>
      </c>
      <c r="G12" s="909" t="s">
        <v>754</v>
      </c>
      <c r="H12" s="909" t="s">
        <v>754</v>
      </c>
      <c r="I12" s="909" t="s">
        <v>754</v>
      </c>
      <c r="J12" s="910">
        <v>0</v>
      </c>
    </row>
    <row r="13" spans="1:10" ht="14.25" x14ac:dyDescent="0.2">
      <c r="A13" s="788">
        <v>5</v>
      </c>
      <c r="B13" s="452">
        <v>0</v>
      </c>
      <c r="C13" s="1341"/>
      <c r="D13" s="908" t="s">
        <v>645</v>
      </c>
      <c r="E13" s="909" t="s">
        <v>754</v>
      </c>
      <c r="F13" s="909" t="s">
        <v>754</v>
      </c>
      <c r="G13" s="909" t="s">
        <v>754</v>
      </c>
      <c r="H13" s="909" t="s">
        <v>754</v>
      </c>
      <c r="I13" s="909" t="s">
        <v>754</v>
      </c>
      <c r="J13" s="910">
        <v>0</v>
      </c>
    </row>
    <row r="14" spans="1:10" ht="14.25" x14ac:dyDescent="0.2">
      <c r="A14" s="788">
        <v>6</v>
      </c>
      <c r="B14" s="452">
        <v>0</v>
      </c>
      <c r="C14" s="1341"/>
      <c r="D14" s="908" t="s">
        <v>646</v>
      </c>
      <c r="E14" s="909" t="s">
        <v>754</v>
      </c>
      <c r="F14" s="909" t="s">
        <v>754</v>
      </c>
      <c r="G14" s="909" t="s">
        <v>754</v>
      </c>
      <c r="H14" s="909" t="s">
        <v>754</v>
      </c>
      <c r="I14" s="909" t="s">
        <v>754</v>
      </c>
      <c r="J14" s="910">
        <v>0</v>
      </c>
    </row>
    <row r="15" spans="1:10" ht="14.25" x14ac:dyDescent="0.2">
      <c r="A15" s="788">
        <v>7</v>
      </c>
      <c r="B15" s="452">
        <v>0</v>
      </c>
      <c r="C15" s="1341"/>
      <c r="D15" s="908" t="s">
        <v>647</v>
      </c>
      <c r="E15" s="909" t="s">
        <v>754</v>
      </c>
      <c r="F15" s="909" t="s">
        <v>754</v>
      </c>
      <c r="G15" s="909" t="s">
        <v>754</v>
      </c>
      <c r="H15" s="909" t="s">
        <v>754</v>
      </c>
      <c r="I15" s="909" t="s">
        <v>754</v>
      </c>
      <c r="J15" s="910">
        <v>0</v>
      </c>
    </row>
    <row r="16" spans="1:10" ht="14.25" x14ac:dyDescent="0.2">
      <c r="A16" s="788">
        <v>8</v>
      </c>
      <c r="B16" s="452">
        <v>0</v>
      </c>
      <c r="C16" s="1341"/>
      <c r="D16" s="908" t="s">
        <v>648</v>
      </c>
      <c r="E16" s="909" t="s">
        <v>754</v>
      </c>
      <c r="F16" s="909" t="s">
        <v>754</v>
      </c>
      <c r="G16" s="909" t="s">
        <v>754</v>
      </c>
      <c r="H16" s="909" t="s">
        <v>754</v>
      </c>
      <c r="I16" s="909" t="s">
        <v>754</v>
      </c>
      <c r="J16" s="910">
        <v>0</v>
      </c>
    </row>
    <row r="17" spans="1:10" ht="14.25" x14ac:dyDescent="0.2">
      <c r="A17" s="788">
        <v>9</v>
      </c>
      <c r="B17" s="452">
        <v>0</v>
      </c>
      <c r="C17" s="1341"/>
      <c r="D17" s="908" t="s">
        <v>649</v>
      </c>
      <c r="E17" s="909" t="s">
        <v>754</v>
      </c>
      <c r="F17" s="909" t="s">
        <v>754</v>
      </c>
      <c r="G17" s="909" t="s">
        <v>754</v>
      </c>
      <c r="H17" s="909" t="s">
        <v>754</v>
      </c>
      <c r="I17" s="909" t="s">
        <v>754</v>
      </c>
      <c r="J17" s="910">
        <v>0</v>
      </c>
    </row>
    <row r="18" spans="1:10" ht="14.25" x14ac:dyDescent="0.2">
      <c r="A18" s="788">
        <v>10</v>
      </c>
      <c r="B18" s="452">
        <v>0</v>
      </c>
      <c r="C18" s="1341"/>
      <c r="D18" s="908" t="s">
        <v>650</v>
      </c>
      <c r="E18" s="909" t="s">
        <v>754</v>
      </c>
      <c r="F18" s="909" t="s">
        <v>754</v>
      </c>
      <c r="G18" s="909" t="s">
        <v>754</v>
      </c>
      <c r="H18" s="909" t="s">
        <v>754</v>
      </c>
      <c r="I18" s="909" t="s">
        <v>754</v>
      </c>
      <c r="J18" s="910">
        <v>0</v>
      </c>
    </row>
    <row r="19" spans="1:10" ht="14.25" x14ac:dyDescent="0.2">
      <c r="A19" s="788">
        <v>11</v>
      </c>
      <c r="B19" s="452">
        <v>0</v>
      </c>
      <c r="C19" s="1341"/>
      <c r="D19" s="908" t="s">
        <v>651</v>
      </c>
      <c r="E19" s="909" t="s">
        <v>754</v>
      </c>
      <c r="F19" s="909" t="s">
        <v>754</v>
      </c>
      <c r="G19" s="909" t="s">
        <v>754</v>
      </c>
      <c r="H19" s="909" t="s">
        <v>754</v>
      </c>
      <c r="I19" s="909" t="s">
        <v>754</v>
      </c>
      <c r="J19" s="910">
        <v>0</v>
      </c>
    </row>
    <row r="20" spans="1:10" ht="14.25" x14ac:dyDescent="0.2">
      <c r="A20" s="788">
        <v>12</v>
      </c>
      <c r="B20" s="452">
        <v>0</v>
      </c>
      <c r="C20" s="1341"/>
      <c r="D20" s="908" t="s">
        <v>652</v>
      </c>
      <c r="E20" s="909" t="s">
        <v>754</v>
      </c>
      <c r="F20" s="909" t="s">
        <v>754</v>
      </c>
      <c r="G20" s="909" t="s">
        <v>754</v>
      </c>
      <c r="H20" s="909" t="s">
        <v>754</v>
      </c>
      <c r="I20" s="909" t="s">
        <v>754</v>
      </c>
      <c r="J20" s="910">
        <v>0</v>
      </c>
    </row>
    <row r="21" spans="1:10" ht="14.25" x14ac:dyDescent="0.2">
      <c r="A21" s="788">
        <v>13</v>
      </c>
      <c r="B21" s="452">
        <v>0</v>
      </c>
      <c r="C21" s="1341"/>
      <c r="D21" s="908" t="s">
        <v>653</v>
      </c>
      <c r="E21" s="909" t="s">
        <v>754</v>
      </c>
      <c r="F21" s="909" t="s">
        <v>754</v>
      </c>
      <c r="G21" s="909" t="s">
        <v>754</v>
      </c>
      <c r="H21" s="909" t="s">
        <v>754</v>
      </c>
      <c r="I21" s="909" t="s">
        <v>754</v>
      </c>
      <c r="J21" s="910">
        <v>0</v>
      </c>
    </row>
    <row r="22" spans="1:10" ht="14.25" x14ac:dyDescent="0.2">
      <c r="A22" s="788">
        <v>14</v>
      </c>
      <c r="B22" s="452">
        <v>0</v>
      </c>
      <c r="C22" s="1341"/>
      <c r="D22" s="908" t="s">
        <v>654</v>
      </c>
      <c r="E22" s="909" t="s">
        <v>754</v>
      </c>
      <c r="F22" s="909" t="s">
        <v>754</v>
      </c>
      <c r="G22" s="909" t="s">
        <v>754</v>
      </c>
      <c r="H22" s="909" t="s">
        <v>754</v>
      </c>
      <c r="I22" s="909" t="s">
        <v>754</v>
      </c>
      <c r="J22" s="910">
        <v>0</v>
      </c>
    </row>
    <row r="23" spans="1:10" ht="14.25" x14ac:dyDescent="0.2">
      <c r="A23" s="788">
        <v>15</v>
      </c>
      <c r="B23" s="452">
        <v>0</v>
      </c>
      <c r="C23" s="1341"/>
      <c r="D23" s="908" t="s">
        <v>655</v>
      </c>
      <c r="E23" s="909" t="s">
        <v>754</v>
      </c>
      <c r="F23" s="909" t="s">
        <v>754</v>
      </c>
      <c r="G23" s="909" t="s">
        <v>754</v>
      </c>
      <c r="H23" s="909" t="s">
        <v>754</v>
      </c>
      <c r="I23" s="909" t="s">
        <v>754</v>
      </c>
      <c r="J23" s="910">
        <v>0</v>
      </c>
    </row>
    <row r="24" spans="1:10" ht="14.25" x14ac:dyDescent="0.2">
      <c r="A24" s="788">
        <v>16</v>
      </c>
      <c r="B24" s="452">
        <v>0</v>
      </c>
      <c r="C24" s="1341"/>
      <c r="D24" s="908" t="s">
        <v>656</v>
      </c>
      <c r="E24" s="909" t="s">
        <v>754</v>
      </c>
      <c r="F24" s="909" t="s">
        <v>754</v>
      </c>
      <c r="G24" s="909" t="s">
        <v>754</v>
      </c>
      <c r="H24" s="909" t="s">
        <v>754</v>
      </c>
      <c r="I24" s="909" t="s">
        <v>754</v>
      </c>
      <c r="J24" s="910">
        <v>0</v>
      </c>
    </row>
    <row r="25" spans="1:10" ht="14.25" x14ac:dyDescent="0.2">
      <c r="A25" s="788">
        <v>17</v>
      </c>
      <c r="B25" s="452">
        <v>0</v>
      </c>
      <c r="C25" s="1341"/>
      <c r="D25" s="908" t="s">
        <v>657</v>
      </c>
      <c r="E25" s="909" t="s">
        <v>754</v>
      </c>
      <c r="F25" s="909" t="s">
        <v>754</v>
      </c>
      <c r="G25" s="909" t="s">
        <v>754</v>
      </c>
      <c r="H25" s="909" t="s">
        <v>754</v>
      </c>
      <c r="I25" s="909" t="s">
        <v>754</v>
      </c>
      <c r="J25" s="910">
        <v>0</v>
      </c>
    </row>
    <row r="26" spans="1:10" ht="14.25" x14ac:dyDescent="0.2">
      <c r="A26" s="788">
        <v>18</v>
      </c>
      <c r="B26" s="452">
        <v>0</v>
      </c>
      <c r="C26" s="1341"/>
      <c r="D26" s="908" t="s">
        <v>658</v>
      </c>
      <c r="E26" s="909" t="s">
        <v>754</v>
      </c>
      <c r="F26" s="909" t="s">
        <v>754</v>
      </c>
      <c r="G26" s="909" t="s">
        <v>754</v>
      </c>
      <c r="H26" s="909" t="s">
        <v>754</v>
      </c>
      <c r="I26" s="909" t="s">
        <v>754</v>
      </c>
      <c r="J26" s="910">
        <v>0</v>
      </c>
    </row>
    <row r="27" spans="1:10" ht="14.25" x14ac:dyDescent="0.2">
      <c r="A27" s="788">
        <v>19</v>
      </c>
      <c r="B27" s="454">
        <v>1</v>
      </c>
      <c r="C27" s="1341"/>
      <c r="D27" s="908" t="s">
        <v>659</v>
      </c>
      <c r="E27" s="911">
        <v>6213</v>
      </c>
      <c r="F27" s="909" t="s">
        <v>754</v>
      </c>
      <c r="G27" s="909" t="s">
        <v>754</v>
      </c>
      <c r="H27" s="909" t="s">
        <v>754</v>
      </c>
      <c r="I27" s="909" t="s">
        <v>1155</v>
      </c>
      <c r="J27" s="912">
        <v>270000</v>
      </c>
    </row>
    <row r="28" spans="1:10" ht="14.25" x14ac:dyDescent="0.2">
      <c r="A28" s="788">
        <v>20</v>
      </c>
      <c r="B28" s="454">
        <v>0</v>
      </c>
      <c r="C28" s="1341"/>
      <c r="D28" s="908" t="s">
        <v>660</v>
      </c>
      <c r="E28" s="909" t="s">
        <v>754</v>
      </c>
      <c r="F28" s="909" t="s">
        <v>754</v>
      </c>
      <c r="G28" s="909" t="s">
        <v>754</v>
      </c>
      <c r="H28" s="909" t="s">
        <v>754</v>
      </c>
      <c r="I28" s="909" t="s">
        <v>754</v>
      </c>
      <c r="J28" s="912">
        <v>0</v>
      </c>
    </row>
    <row r="29" spans="1:10" ht="128.25" x14ac:dyDescent="0.2">
      <c r="A29" s="788">
        <v>21</v>
      </c>
      <c r="B29" s="454">
        <v>1</v>
      </c>
      <c r="C29" s="1341"/>
      <c r="D29" s="908" t="s">
        <v>661</v>
      </c>
      <c r="E29" s="455">
        <v>808</v>
      </c>
      <c r="F29" s="909" t="s">
        <v>754</v>
      </c>
      <c r="G29" s="909" t="s">
        <v>1156</v>
      </c>
      <c r="H29" s="913" t="s">
        <v>754</v>
      </c>
      <c r="I29" s="909" t="s">
        <v>754</v>
      </c>
      <c r="J29" s="912">
        <v>1500000</v>
      </c>
    </row>
    <row r="30" spans="1:10" ht="12.75" customHeight="1" x14ac:dyDescent="0.2">
      <c r="A30" s="788">
        <v>22</v>
      </c>
      <c r="B30" s="454">
        <v>0</v>
      </c>
      <c r="C30" s="1341"/>
      <c r="D30" s="908" t="s">
        <v>662</v>
      </c>
      <c r="E30" s="909" t="s">
        <v>754</v>
      </c>
      <c r="F30" s="909" t="s">
        <v>754</v>
      </c>
      <c r="G30" s="909" t="s">
        <v>754</v>
      </c>
      <c r="H30" s="909" t="s">
        <v>754</v>
      </c>
      <c r="I30" s="909" t="s">
        <v>754</v>
      </c>
      <c r="J30" s="912">
        <v>0</v>
      </c>
    </row>
    <row r="31" spans="1:10" ht="12.75" customHeight="1" x14ac:dyDescent="0.2">
      <c r="A31" s="788">
        <v>23</v>
      </c>
      <c r="B31" s="454">
        <v>0</v>
      </c>
      <c r="C31" s="1341"/>
      <c r="D31" s="908" t="s">
        <v>663</v>
      </c>
      <c r="E31" s="909" t="s">
        <v>754</v>
      </c>
      <c r="F31" s="909" t="s">
        <v>754</v>
      </c>
      <c r="G31" s="909" t="s">
        <v>754</v>
      </c>
      <c r="H31" s="909" t="s">
        <v>754</v>
      </c>
      <c r="I31" s="909" t="s">
        <v>754</v>
      </c>
      <c r="J31" s="912">
        <v>0</v>
      </c>
    </row>
    <row r="32" spans="1:10" ht="12.75" customHeight="1" x14ac:dyDescent="0.2">
      <c r="A32" s="318">
        <v>24</v>
      </c>
      <c r="B32" s="454">
        <v>0</v>
      </c>
      <c r="C32" s="1342"/>
      <c r="D32" s="908" t="s">
        <v>664</v>
      </c>
      <c r="E32" s="909" t="s">
        <v>754</v>
      </c>
      <c r="F32" s="909" t="s">
        <v>754</v>
      </c>
      <c r="G32" s="909" t="s">
        <v>754</v>
      </c>
      <c r="H32" s="909" t="s">
        <v>754</v>
      </c>
      <c r="I32" s="909" t="s">
        <v>754</v>
      </c>
      <c r="J32" s="910">
        <v>0</v>
      </c>
    </row>
    <row r="33" spans="1:11" x14ac:dyDescent="0.2">
      <c r="A33" s="437"/>
      <c r="B33" s="438">
        <f>SUM(B9:B32)</f>
        <v>3</v>
      </c>
      <c r="C33" s="814"/>
      <c r="D33" s="815"/>
      <c r="E33" s="480"/>
      <c r="F33" s="382"/>
      <c r="G33" s="382"/>
      <c r="H33" s="382"/>
      <c r="I33" s="382"/>
      <c r="J33" s="439">
        <f>SUM(J9:J32)</f>
        <v>2810000</v>
      </c>
    </row>
    <row r="35" spans="1:11" x14ac:dyDescent="0.2">
      <c r="I35" s="1343"/>
      <c r="J35" s="1343"/>
    </row>
    <row r="36" spans="1:11" x14ac:dyDescent="0.2">
      <c r="H36" s="342"/>
      <c r="I36" s="342"/>
      <c r="J36" s="342"/>
    </row>
    <row r="37" spans="1:11" ht="15" customHeight="1" x14ac:dyDescent="0.2">
      <c r="A37" s="9" t="s">
        <v>1191</v>
      </c>
      <c r="D37" s="1213" t="s">
        <v>806</v>
      </c>
      <c r="E37" s="1213"/>
      <c r="F37" s="1213"/>
      <c r="H37" s="1203" t="s">
        <v>803</v>
      </c>
      <c r="I37" s="1203"/>
      <c r="J37" s="1203"/>
      <c r="K37" s="303"/>
    </row>
    <row r="38" spans="1:11" x14ac:dyDescent="0.2">
      <c r="D38" s="1203" t="s">
        <v>807</v>
      </c>
      <c r="E38" s="1203"/>
      <c r="F38" s="1203"/>
      <c r="H38" s="1214" t="s">
        <v>802</v>
      </c>
      <c r="I38" s="1214"/>
      <c r="J38" s="1214"/>
      <c r="K38" s="325"/>
    </row>
    <row r="39" spans="1:11" x14ac:dyDescent="0.2">
      <c r="D39" s="1203" t="s">
        <v>808</v>
      </c>
      <c r="E39" s="1203"/>
      <c r="F39" s="1203"/>
      <c r="H39" s="303"/>
      <c r="I39" s="303"/>
      <c r="J39" s="303"/>
    </row>
  </sheetData>
  <mergeCells count="16">
    <mergeCell ref="D39:F39"/>
    <mergeCell ref="C9:C32"/>
    <mergeCell ref="I35:J35"/>
    <mergeCell ref="D37:F37"/>
    <mergeCell ref="H37:J37"/>
    <mergeCell ref="D38:F38"/>
    <mergeCell ref="H38:J38"/>
    <mergeCell ref="A1:H1"/>
    <mergeCell ref="A2:J2"/>
    <mergeCell ref="A4:I4"/>
    <mergeCell ref="I5:J5"/>
    <mergeCell ref="A6:A7"/>
    <mergeCell ref="B6:B7"/>
    <mergeCell ref="C6:E6"/>
    <mergeCell ref="F6:I6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  <pageSetUpPr fitToPage="1"/>
  </sheetPr>
  <dimension ref="A1:H42"/>
  <sheetViews>
    <sheetView topLeftCell="A7" zoomScaleNormal="100" zoomScaleSheetLayoutView="100" workbookViewId="0">
      <selection activeCell="E11" sqref="E11"/>
    </sheetView>
  </sheetViews>
  <sheetFormatPr defaultColWidth="9.140625" defaultRowHeight="12.75" x14ac:dyDescent="0.2"/>
  <cols>
    <col min="1" max="2" width="9.140625" style="816"/>
    <col min="3" max="3" width="29.140625" style="816" customWidth="1"/>
    <col min="4" max="8" width="12.7109375" style="816" customWidth="1"/>
    <col min="9" max="16384" width="9.140625" style="816"/>
  </cols>
  <sheetData>
    <row r="1" spans="1:8" x14ac:dyDescent="0.2">
      <c r="A1" s="816" t="s">
        <v>11</v>
      </c>
      <c r="H1" s="817" t="s">
        <v>509</v>
      </c>
    </row>
    <row r="2" spans="1:8" s="818" customFormat="1" ht="15.75" x14ac:dyDescent="0.25">
      <c r="A2" s="1344" t="s">
        <v>0</v>
      </c>
      <c r="B2" s="1344"/>
      <c r="C2" s="1344"/>
      <c r="D2" s="1344"/>
      <c r="E2" s="1344"/>
      <c r="F2" s="1344"/>
      <c r="G2" s="1344"/>
      <c r="H2" s="1344"/>
    </row>
    <row r="3" spans="1:8" s="818" customFormat="1" ht="20.25" customHeight="1" x14ac:dyDescent="0.3">
      <c r="A3" s="1345" t="s">
        <v>921</v>
      </c>
      <c r="B3" s="1345"/>
      <c r="C3" s="1345"/>
      <c r="D3" s="1345"/>
      <c r="E3" s="1345"/>
      <c r="F3" s="1345"/>
      <c r="G3" s="1345"/>
      <c r="H3" s="1345"/>
    </row>
    <row r="5" spans="1:8" s="818" customFormat="1" ht="15.75" x14ac:dyDescent="0.25">
      <c r="A5" s="1346" t="s">
        <v>508</v>
      </c>
      <c r="B5" s="1346"/>
      <c r="C5" s="1346"/>
      <c r="D5" s="1346"/>
      <c r="E5" s="1346"/>
      <c r="F5" s="1346"/>
      <c r="G5" s="1346"/>
      <c r="H5" s="1347"/>
    </row>
    <row r="7" spans="1:8" x14ac:dyDescent="0.2">
      <c r="A7" s="819" t="s">
        <v>687</v>
      </c>
      <c r="B7" s="819"/>
      <c r="C7" s="820"/>
      <c r="D7" s="820"/>
      <c r="E7" s="820"/>
      <c r="F7" s="820"/>
      <c r="G7" s="820"/>
    </row>
    <row r="8" spans="1:8" x14ac:dyDescent="0.2">
      <c r="A8" s="819"/>
      <c r="B8" s="819"/>
      <c r="C8" s="821"/>
      <c r="D8" s="820"/>
      <c r="E8" s="820"/>
      <c r="F8" s="820"/>
      <c r="G8" s="820"/>
    </row>
    <row r="9" spans="1:8" s="823" customFormat="1" ht="27" customHeight="1" x14ac:dyDescent="0.2">
      <c r="A9" s="822"/>
      <c r="B9" s="1348" t="s">
        <v>245</v>
      </c>
      <c r="C9" s="1348" t="s">
        <v>246</v>
      </c>
      <c r="D9" s="1348" t="s">
        <v>247</v>
      </c>
      <c r="E9" s="1348"/>
      <c r="F9" s="1348"/>
      <c r="G9" s="1348"/>
      <c r="H9" s="1348" t="s">
        <v>74</v>
      </c>
    </row>
    <row r="10" spans="1:8" s="823" customFormat="1" ht="30" customHeight="1" x14ac:dyDescent="0.25">
      <c r="A10" s="824"/>
      <c r="B10" s="1348"/>
      <c r="C10" s="1348"/>
      <c r="D10" s="825" t="s">
        <v>248</v>
      </c>
      <c r="E10" s="825" t="s">
        <v>249</v>
      </c>
      <c r="F10" s="825" t="s">
        <v>250</v>
      </c>
      <c r="G10" s="825" t="s">
        <v>16</v>
      </c>
      <c r="H10" s="1348"/>
    </row>
    <row r="11" spans="1:8" s="823" customFormat="1" ht="15" x14ac:dyDescent="0.25">
      <c r="A11" s="824"/>
      <c r="B11" s="826" t="s">
        <v>232</v>
      </c>
      <c r="C11" s="826" t="s">
        <v>233</v>
      </c>
      <c r="D11" s="826" t="s">
        <v>234</v>
      </c>
      <c r="E11" s="826" t="s">
        <v>235</v>
      </c>
      <c r="F11" s="826" t="s">
        <v>236</v>
      </c>
      <c r="G11" s="826" t="s">
        <v>237</v>
      </c>
      <c r="H11" s="826" t="s">
        <v>238</v>
      </c>
    </row>
    <row r="12" spans="1:8" s="827" customFormat="1" ht="15" customHeight="1" x14ac:dyDescent="0.2">
      <c r="B12" s="828" t="s">
        <v>25</v>
      </c>
      <c r="C12" s="1350" t="s">
        <v>254</v>
      </c>
      <c r="D12" s="1350"/>
      <c r="E12" s="1350"/>
      <c r="F12" s="1350"/>
      <c r="G12" s="1350"/>
      <c r="H12" s="1350"/>
    </row>
    <row r="13" spans="1:8" s="833" customFormat="1" ht="15.75" x14ac:dyDescent="0.2">
      <c r="A13" s="827"/>
      <c r="B13" s="828">
        <v>1</v>
      </c>
      <c r="C13" s="829" t="s">
        <v>777</v>
      </c>
      <c r="D13" s="830">
        <v>1</v>
      </c>
      <c r="E13" s="830">
        <v>0</v>
      </c>
      <c r="F13" s="830">
        <v>0</v>
      </c>
      <c r="G13" s="831">
        <f>F13+E13+D13</f>
        <v>1</v>
      </c>
      <c r="H13" s="832"/>
    </row>
    <row r="14" spans="1:8" ht="15.75" x14ac:dyDescent="0.2">
      <c r="A14" s="827"/>
      <c r="B14" s="828">
        <v>2</v>
      </c>
      <c r="C14" s="829" t="s">
        <v>778</v>
      </c>
      <c r="D14" s="830">
        <v>1</v>
      </c>
      <c r="E14" s="830">
        <v>0</v>
      </c>
      <c r="F14" s="830">
        <v>0</v>
      </c>
      <c r="G14" s="831">
        <f t="shared" ref="G14:G21" si="0">F14+E14+D14</f>
        <v>1</v>
      </c>
      <c r="H14" s="832"/>
    </row>
    <row r="15" spans="1:8" ht="15.75" x14ac:dyDescent="0.2">
      <c r="A15" s="827"/>
      <c r="B15" s="828">
        <v>3</v>
      </c>
      <c r="C15" s="829" t="s">
        <v>779</v>
      </c>
      <c r="D15" s="834">
        <v>0</v>
      </c>
      <c r="E15" s="834">
        <v>24</v>
      </c>
      <c r="F15" s="835">
        <v>470</v>
      </c>
      <c r="G15" s="831">
        <f t="shared" si="0"/>
        <v>494</v>
      </c>
      <c r="H15" s="832"/>
    </row>
    <row r="16" spans="1:8" s="836" customFormat="1" ht="15.75" x14ac:dyDescent="0.2">
      <c r="A16" s="827"/>
      <c r="B16" s="828">
        <v>4</v>
      </c>
      <c r="C16" s="829" t="s">
        <v>780</v>
      </c>
      <c r="D16" s="834">
        <v>1</v>
      </c>
      <c r="E16" s="834">
        <v>11</v>
      </c>
      <c r="F16" s="834">
        <v>0</v>
      </c>
      <c r="G16" s="831">
        <f t="shared" si="0"/>
        <v>12</v>
      </c>
      <c r="H16" s="832"/>
    </row>
    <row r="17" spans="1:8" s="836" customFormat="1" ht="15.75" x14ac:dyDescent="0.2">
      <c r="A17" s="827"/>
      <c r="B17" s="828">
        <v>5</v>
      </c>
      <c r="C17" s="829" t="s">
        <v>781</v>
      </c>
      <c r="D17" s="834">
        <v>0</v>
      </c>
      <c r="E17" s="834">
        <v>0</v>
      </c>
      <c r="F17" s="834">
        <v>0</v>
      </c>
      <c r="G17" s="831">
        <f t="shared" si="0"/>
        <v>0</v>
      </c>
      <c r="H17" s="832"/>
    </row>
    <row r="18" spans="1:8" s="836" customFormat="1" ht="15.75" x14ac:dyDescent="0.2">
      <c r="A18" s="827"/>
      <c r="B18" s="828">
        <v>6</v>
      </c>
      <c r="C18" s="829" t="s">
        <v>782</v>
      </c>
      <c r="D18" s="834">
        <v>0</v>
      </c>
      <c r="E18" s="834">
        <v>0</v>
      </c>
      <c r="F18" s="834">
        <v>0</v>
      </c>
      <c r="G18" s="831">
        <f t="shared" si="0"/>
        <v>0</v>
      </c>
      <c r="H18" s="832"/>
    </row>
    <row r="19" spans="1:8" s="836" customFormat="1" ht="15.75" x14ac:dyDescent="0.2">
      <c r="A19" s="833"/>
      <c r="B19" s="828">
        <v>7</v>
      </c>
      <c r="C19" s="829" t="s">
        <v>783</v>
      </c>
      <c r="D19" s="834">
        <v>0</v>
      </c>
      <c r="E19" s="834">
        <v>0</v>
      </c>
      <c r="F19" s="834">
        <v>0</v>
      </c>
      <c r="G19" s="831">
        <f t="shared" si="0"/>
        <v>0</v>
      </c>
      <c r="H19" s="832"/>
    </row>
    <row r="20" spans="1:8" s="836" customFormat="1" ht="15.75" x14ac:dyDescent="0.2">
      <c r="A20" s="837"/>
      <c r="B20" s="838">
        <v>8</v>
      </c>
      <c r="C20" s="839" t="s">
        <v>784</v>
      </c>
      <c r="D20" s="834">
        <v>0</v>
      </c>
      <c r="E20" s="834">
        <v>0</v>
      </c>
      <c r="F20" s="834">
        <v>0</v>
      </c>
      <c r="G20" s="831">
        <f t="shared" si="0"/>
        <v>0</v>
      </c>
      <c r="H20" s="840"/>
    </row>
    <row r="21" spans="1:8" ht="15.75" x14ac:dyDescent="0.2">
      <c r="B21" s="838">
        <v>9</v>
      </c>
      <c r="C21" s="440" t="s">
        <v>785</v>
      </c>
      <c r="D21" s="841">
        <v>0</v>
      </c>
      <c r="E21" s="841">
        <v>0</v>
      </c>
      <c r="F21" s="841">
        <v>0</v>
      </c>
      <c r="G21" s="831">
        <f t="shared" si="0"/>
        <v>0</v>
      </c>
      <c r="H21" s="840"/>
    </row>
    <row r="22" spans="1:8" ht="15.75" x14ac:dyDescent="0.2">
      <c r="A22" s="836"/>
      <c r="B22" s="842" t="s">
        <v>29</v>
      </c>
      <c r="C22" s="843" t="s">
        <v>422</v>
      </c>
      <c r="D22" s="843"/>
      <c r="E22" s="843"/>
      <c r="F22" s="843"/>
      <c r="G22" s="844"/>
      <c r="H22" s="845"/>
    </row>
    <row r="23" spans="1:8" ht="15.75" x14ac:dyDescent="0.2">
      <c r="A23" s="836"/>
      <c r="B23" s="828">
        <v>1</v>
      </c>
      <c r="C23" s="829" t="s">
        <v>786</v>
      </c>
      <c r="D23" s="846">
        <v>2</v>
      </c>
      <c r="E23" s="846">
        <v>0</v>
      </c>
      <c r="F23" s="846">
        <v>0</v>
      </c>
      <c r="G23" s="847">
        <f>D23+E23+F23</f>
        <v>2</v>
      </c>
      <c r="H23" s="832"/>
    </row>
    <row r="24" spans="1:8" ht="15.75" x14ac:dyDescent="0.2">
      <c r="A24" s="836"/>
      <c r="B24" s="828">
        <v>2</v>
      </c>
      <c r="C24" s="829" t="s">
        <v>778</v>
      </c>
      <c r="D24" s="846">
        <v>0</v>
      </c>
      <c r="E24" s="846">
        <v>24</v>
      </c>
      <c r="F24" s="846">
        <v>0</v>
      </c>
      <c r="G24" s="847">
        <f t="shared" ref="G24:G35" si="1">D24+E24+F24</f>
        <v>24</v>
      </c>
      <c r="H24" s="832"/>
    </row>
    <row r="25" spans="1:8" ht="15.75" x14ac:dyDescent="0.2">
      <c r="A25" s="836"/>
      <c r="B25" s="828">
        <v>3</v>
      </c>
      <c r="C25" s="839" t="s">
        <v>787</v>
      </c>
      <c r="D25" s="846">
        <v>1</v>
      </c>
      <c r="E25" s="846">
        <v>0</v>
      </c>
      <c r="F25" s="846">
        <v>0</v>
      </c>
      <c r="G25" s="847">
        <f t="shared" si="1"/>
        <v>1</v>
      </c>
      <c r="H25" s="832"/>
    </row>
    <row r="26" spans="1:8" ht="12.75" customHeight="1" x14ac:dyDescent="0.2">
      <c r="A26" s="836"/>
      <c r="B26" s="828">
        <v>4</v>
      </c>
      <c r="C26" s="839" t="s">
        <v>887</v>
      </c>
      <c r="D26" s="846">
        <v>1</v>
      </c>
      <c r="E26" s="846">
        <v>0</v>
      </c>
      <c r="F26" s="846">
        <v>0</v>
      </c>
      <c r="G26" s="847">
        <f t="shared" si="1"/>
        <v>1</v>
      </c>
      <c r="H26" s="832"/>
    </row>
    <row r="27" spans="1:8" ht="12.75" customHeight="1" x14ac:dyDescent="0.2">
      <c r="A27" s="836"/>
      <c r="B27" s="828">
        <v>5</v>
      </c>
      <c r="C27" s="440" t="s">
        <v>788</v>
      </c>
      <c r="D27" s="846">
        <v>0</v>
      </c>
      <c r="E27" s="846">
        <v>0</v>
      </c>
      <c r="F27" s="846">
        <v>7</v>
      </c>
      <c r="G27" s="847">
        <f t="shared" si="1"/>
        <v>7</v>
      </c>
      <c r="H27" s="832"/>
    </row>
    <row r="28" spans="1:8" ht="12.75" customHeight="1" x14ac:dyDescent="0.2">
      <c r="A28" s="836"/>
      <c r="B28" s="828">
        <v>6</v>
      </c>
      <c r="C28" s="829" t="s">
        <v>782</v>
      </c>
      <c r="D28" s="846">
        <v>1</v>
      </c>
      <c r="E28" s="846">
        <v>24</v>
      </c>
      <c r="F28" s="846">
        <v>0</v>
      </c>
      <c r="G28" s="847">
        <f t="shared" si="1"/>
        <v>25</v>
      </c>
      <c r="H28" s="832"/>
    </row>
    <row r="29" spans="1:8" ht="12.75" customHeight="1" x14ac:dyDescent="0.2">
      <c r="A29" s="848" t="s">
        <v>244</v>
      </c>
      <c r="B29" s="849">
        <v>7</v>
      </c>
      <c r="C29" s="839" t="s">
        <v>789</v>
      </c>
      <c r="D29" s="846">
        <v>0</v>
      </c>
      <c r="E29" s="846">
        <v>0</v>
      </c>
      <c r="F29" s="846">
        <v>342</v>
      </c>
      <c r="G29" s="847">
        <f t="shared" si="1"/>
        <v>342</v>
      </c>
      <c r="H29" s="850"/>
    </row>
    <row r="30" spans="1:8" ht="12.75" customHeight="1" x14ac:dyDescent="0.2">
      <c r="B30" s="838">
        <v>8</v>
      </c>
      <c r="C30" s="839" t="s">
        <v>790</v>
      </c>
      <c r="D30" s="846">
        <v>5</v>
      </c>
      <c r="E30" s="846">
        <v>24</v>
      </c>
      <c r="F30" s="846">
        <f>342+121+7</f>
        <v>470</v>
      </c>
      <c r="G30" s="847">
        <f t="shared" si="1"/>
        <v>499</v>
      </c>
      <c r="H30" s="840"/>
    </row>
    <row r="31" spans="1:8" ht="15.75" x14ac:dyDescent="0.2">
      <c r="B31" s="838">
        <v>9</v>
      </c>
      <c r="C31" s="839" t="s">
        <v>783</v>
      </c>
      <c r="D31" s="846">
        <v>1</v>
      </c>
      <c r="E31" s="846">
        <v>0</v>
      </c>
      <c r="F31" s="846">
        <v>0</v>
      </c>
      <c r="G31" s="847">
        <f t="shared" si="1"/>
        <v>1</v>
      </c>
      <c r="H31" s="840"/>
    </row>
    <row r="32" spans="1:8" ht="15.75" x14ac:dyDescent="0.2">
      <c r="B32" s="838">
        <v>10</v>
      </c>
      <c r="C32" s="839" t="s">
        <v>784</v>
      </c>
      <c r="D32" s="846">
        <v>2</v>
      </c>
      <c r="E32" s="846">
        <v>0</v>
      </c>
      <c r="F32" s="846">
        <v>0</v>
      </c>
      <c r="G32" s="847">
        <f t="shared" si="1"/>
        <v>2</v>
      </c>
      <c r="H32" s="840"/>
    </row>
    <row r="33" spans="1:8" ht="15.75" x14ac:dyDescent="0.2">
      <c r="B33" s="838">
        <v>11</v>
      </c>
      <c r="C33" s="839" t="s">
        <v>791</v>
      </c>
      <c r="D33" s="846">
        <v>0</v>
      </c>
      <c r="E33" s="846">
        <v>0</v>
      </c>
      <c r="F33" s="846">
        <v>342</v>
      </c>
      <c r="G33" s="847">
        <f t="shared" si="1"/>
        <v>342</v>
      </c>
      <c r="H33" s="840"/>
    </row>
    <row r="34" spans="1:8" ht="15.75" x14ac:dyDescent="0.2">
      <c r="B34" s="838">
        <v>12</v>
      </c>
      <c r="C34" s="839" t="s">
        <v>888</v>
      </c>
      <c r="D34" s="846">
        <v>1</v>
      </c>
      <c r="E34" s="846">
        <v>0</v>
      </c>
      <c r="F34" s="846">
        <v>0</v>
      </c>
      <c r="G34" s="847">
        <f t="shared" si="1"/>
        <v>1</v>
      </c>
      <c r="H34" s="840"/>
    </row>
    <row r="35" spans="1:8" ht="15.75" x14ac:dyDescent="0.2">
      <c r="B35" s="838">
        <v>13</v>
      </c>
      <c r="C35" s="440" t="s">
        <v>785</v>
      </c>
      <c r="D35" s="846">
        <v>1</v>
      </c>
      <c r="E35" s="846">
        <v>24</v>
      </c>
      <c r="F35" s="846">
        <v>0</v>
      </c>
      <c r="G35" s="847">
        <f t="shared" si="1"/>
        <v>25</v>
      </c>
      <c r="H35" s="840"/>
    </row>
    <row r="36" spans="1:8" ht="15.75" x14ac:dyDescent="0.2">
      <c r="B36" s="1351" t="s">
        <v>16</v>
      </c>
      <c r="C36" s="1352"/>
      <c r="D36" s="851">
        <f>SUM(D13:D35)</f>
        <v>18</v>
      </c>
      <c r="E36" s="851">
        <f t="shared" ref="E36:G36" si="2">SUM(E13:E35)</f>
        <v>131</v>
      </c>
      <c r="F36" s="851">
        <f t="shared" si="2"/>
        <v>1631</v>
      </c>
      <c r="G36" s="851">
        <f t="shared" si="2"/>
        <v>1780</v>
      </c>
      <c r="H36" s="851"/>
    </row>
    <row r="37" spans="1:8" ht="15.75" customHeight="1" x14ac:dyDescent="0.2">
      <c r="B37" s="852"/>
      <c r="C37" s="852"/>
      <c r="D37" s="852"/>
      <c r="E37" s="852"/>
      <c r="F37" s="852"/>
      <c r="G37" s="865"/>
      <c r="H37" s="820"/>
    </row>
    <row r="38" spans="1:8" ht="11.25" customHeight="1" x14ac:dyDescent="0.2">
      <c r="B38" s="852"/>
      <c r="C38" s="852"/>
      <c r="D38" s="852"/>
      <c r="E38" s="852"/>
      <c r="F38" s="852"/>
      <c r="G38" s="866"/>
      <c r="H38" s="820"/>
    </row>
    <row r="39" spans="1:8" ht="12.75" customHeight="1" x14ac:dyDescent="0.2">
      <c r="D39" s="853"/>
      <c r="E39" s="853"/>
      <c r="F39" s="853"/>
      <c r="G39" s="866"/>
    </row>
    <row r="40" spans="1:8" x14ac:dyDescent="0.2">
      <c r="A40" s="9" t="s">
        <v>1191</v>
      </c>
      <c r="C40" s="1349" t="s">
        <v>806</v>
      </c>
      <c r="D40" s="1349"/>
      <c r="E40" s="1203" t="s">
        <v>803</v>
      </c>
      <c r="F40" s="1203"/>
      <c r="G40" s="1203"/>
      <c r="H40" s="1203"/>
    </row>
    <row r="41" spans="1:8" x14ac:dyDescent="0.2">
      <c r="C41" s="1349" t="s">
        <v>807</v>
      </c>
      <c r="D41" s="1349"/>
      <c r="E41" s="1214" t="s">
        <v>802</v>
      </c>
      <c r="F41" s="1214"/>
      <c r="G41" s="1214"/>
      <c r="H41" s="1214"/>
    </row>
    <row r="42" spans="1:8" x14ac:dyDescent="0.2">
      <c r="C42" s="1349" t="s">
        <v>808</v>
      </c>
      <c r="D42" s="1349"/>
    </row>
  </sheetData>
  <mergeCells count="14">
    <mergeCell ref="C42:D42"/>
    <mergeCell ref="C12:H12"/>
    <mergeCell ref="B36:C36"/>
    <mergeCell ref="C40:D40"/>
    <mergeCell ref="E40:H40"/>
    <mergeCell ref="C41:D41"/>
    <mergeCell ref="E41:H41"/>
    <mergeCell ref="A2:H2"/>
    <mergeCell ref="A3:H3"/>
    <mergeCell ref="A5:H5"/>
    <mergeCell ref="B9:B10"/>
    <mergeCell ref="C9:C10"/>
    <mergeCell ref="D9:G9"/>
    <mergeCell ref="H9:H1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1"/>
    <pageSetUpPr fitToPage="1"/>
  </sheetPr>
  <dimension ref="A1:J42"/>
  <sheetViews>
    <sheetView view="pageBreakPreview" topLeftCell="A13" zoomScaleSheetLayoutView="100" workbookViewId="0">
      <selection activeCell="E33" sqref="E33"/>
    </sheetView>
  </sheetViews>
  <sheetFormatPr defaultRowHeight="12.75" x14ac:dyDescent="0.2"/>
  <cols>
    <col min="1" max="1" width="8.28515625" style="374" customWidth="1"/>
    <col min="2" max="2" width="15.5703125" style="374" customWidth="1"/>
    <col min="3" max="3" width="17.28515625" style="374" customWidth="1"/>
    <col min="4" max="4" width="21" style="374" customWidth="1"/>
    <col min="5" max="5" width="21.140625" style="374" customWidth="1"/>
    <col min="6" max="6" width="20.7109375" style="374" customWidth="1"/>
    <col min="7" max="8" width="23.5703125" style="374" customWidth="1"/>
    <col min="9" max="9" width="9.140625" style="374" customWidth="1"/>
    <col min="10" max="16384" width="9.140625" style="374"/>
  </cols>
  <sheetData>
    <row r="1" spans="1:9" ht="18" x14ac:dyDescent="0.35">
      <c r="A1" s="1204" t="s">
        <v>0</v>
      </c>
      <c r="B1" s="1204"/>
      <c r="C1" s="1204"/>
      <c r="D1" s="1204"/>
      <c r="E1" s="1204"/>
      <c r="F1" s="1204"/>
      <c r="G1" s="784"/>
      <c r="H1" s="373" t="s">
        <v>600</v>
      </c>
    </row>
    <row r="2" spans="1:9" ht="21" x14ac:dyDescent="0.35">
      <c r="A2" s="1205" t="s">
        <v>921</v>
      </c>
      <c r="B2" s="1205"/>
      <c r="C2" s="1205"/>
      <c r="D2" s="1205"/>
      <c r="E2" s="1205"/>
      <c r="F2" s="1205"/>
      <c r="G2" s="1205"/>
      <c r="H2" s="1205"/>
    </row>
    <row r="3" spans="1:9" ht="15" x14ac:dyDescent="0.3">
      <c r="A3" s="375"/>
      <c r="B3" s="375"/>
    </row>
    <row r="4" spans="1:9" ht="18" customHeight="1" x14ac:dyDescent="0.35">
      <c r="A4" s="1206" t="s">
        <v>601</v>
      </c>
      <c r="B4" s="1206"/>
      <c r="C4" s="1206"/>
      <c r="D4" s="1206"/>
      <c r="E4" s="1206"/>
      <c r="F4" s="1206"/>
      <c r="G4" s="1206"/>
      <c r="H4" s="1206"/>
    </row>
    <row r="5" spans="1:9" x14ac:dyDescent="0.2">
      <c r="A5" s="303" t="s">
        <v>687</v>
      </c>
      <c r="B5" s="303"/>
    </row>
    <row r="6" spans="1:9" ht="15" x14ac:dyDescent="0.3">
      <c r="A6" s="376"/>
      <c r="B6" s="376"/>
      <c r="F6" s="1354" t="s">
        <v>1197</v>
      </c>
      <c r="G6" s="1354"/>
      <c r="H6" s="1354"/>
    </row>
    <row r="7" spans="1:9" ht="60" customHeight="1" x14ac:dyDescent="0.2">
      <c r="A7" s="796" t="s">
        <v>2</v>
      </c>
      <c r="B7" s="796" t="s">
        <v>3</v>
      </c>
      <c r="C7" s="403" t="s">
        <v>602</v>
      </c>
      <c r="D7" s="403" t="s">
        <v>603</v>
      </c>
      <c r="E7" s="403" t="s">
        <v>604</v>
      </c>
      <c r="F7" s="403" t="s">
        <v>605</v>
      </c>
      <c r="G7" s="403" t="s">
        <v>1179</v>
      </c>
      <c r="H7" s="403" t="s">
        <v>844</v>
      </c>
    </row>
    <row r="8" spans="1:9" s="373" customFormat="1" ht="15" x14ac:dyDescent="0.25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 t="s">
        <v>239</v>
      </c>
    </row>
    <row r="9" spans="1:9" s="373" customFormat="1" ht="15" customHeight="1" x14ac:dyDescent="0.25">
      <c r="A9" s="788">
        <v>1</v>
      </c>
      <c r="B9" s="315" t="s">
        <v>641</v>
      </c>
      <c r="C9" s="452">
        <v>1645</v>
      </c>
      <c r="D9" s="452">
        <v>1645</v>
      </c>
      <c r="E9" s="452">
        <v>7</v>
      </c>
      <c r="F9" s="452">
        <v>0</v>
      </c>
      <c r="G9" s="452">
        <v>655</v>
      </c>
      <c r="H9" s="441"/>
      <c r="I9" s="854"/>
    </row>
    <row r="10" spans="1:9" s="373" customFormat="1" ht="15" customHeight="1" x14ac:dyDescent="0.25">
      <c r="A10" s="788">
        <v>2</v>
      </c>
      <c r="B10" s="315" t="s">
        <v>642</v>
      </c>
      <c r="C10" s="452">
        <v>4965</v>
      </c>
      <c r="D10" s="452">
        <v>4965</v>
      </c>
      <c r="E10" s="452">
        <v>126</v>
      </c>
      <c r="F10" s="452">
        <v>0</v>
      </c>
      <c r="G10" s="452">
        <v>1985</v>
      </c>
      <c r="H10" s="441"/>
      <c r="I10" s="854"/>
    </row>
    <row r="11" spans="1:9" s="373" customFormat="1" ht="15" customHeight="1" x14ac:dyDescent="0.25">
      <c r="A11" s="788">
        <v>3</v>
      </c>
      <c r="B11" s="315" t="s">
        <v>643</v>
      </c>
      <c r="C11" s="452">
        <v>3833</v>
      </c>
      <c r="D11" s="452">
        <v>3833</v>
      </c>
      <c r="E11" s="452">
        <v>526</v>
      </c>
      <c r="F11" s="452">
        <v>0</v>
      </c>
      <c r="G11" s="452">
        <v>1569</v>
      </c>
      <c r="H11" s="441"/>
      <c r="I11" s="854"/>
    </row>
    <row r="12" spans="1:9" s="373" customFormat="1" ht="15" customHeight="1" x14ac:dyDescent="0.25">
      <c r="A12" s="788">
        <v>4</v>
      </c>
      <c r="B12" s="315" t="s">
        <v>644</v>
      </c>
      <c r="C12" s="452">
        <v>4740</v>
      </c>
      <c r="D12" s="452">
        <v>4740</v>
      </c>
      <c r="E12" s="452">
        <v>255</v>
      </c>
      <c r="F12" s="452">
        <v>0</v>
      </c>
      <c r="G12" s="452">
        <v>1893</v>
      </c>
      <c r="H12" s="441"/>
      <c r="I12" s="854"/>
    </row>
    <row r="13" spans="1:9" s="373" customFormat="1" ht="15" customHeight="1" x14ac:dyDescent="0.25">
      <c r="A13" s="788">
        <v>5</v>
      </c>
      <c r="B13" s="315" t="s">
        <v>645</v>
      </c>
      <c r="C13" s="452">
        <v>3236</v>
      </c>
      <c r="D13" s="452">
        <v>3236</v>
      </c>
      <c r="E13" s="452">
        <v>89</v>
      </c>
      <c r="F13" s="452">
        <v>0</v>
      </c>
      <c r="G13" s="452">
        <v>1300</v>
      </c>
      <c r="H13" s="441"/>
      <c r="I13" s="854"/>
    </row>
    <row r="14" spans="1:9" s="373" customFormat="1" ht="15" customHeight="1" x14ac:dyDescent="0.25">
      <c r="A14" s="788">
        <v>6</v>
      </c>
      <c r="B14" s="315" t="s">
        <v>646</v>
      </c>
      <c r="C14" s="452">
        <v>2241</v>
      </c>
      <c r="D14" s="452">
        <v>2241</v>
      </c>
      <c r="E14" s="452">
        <v>189</v>
      </c>
      <c r="F14" s="452">
        <v>0</v>
      </c>
      <c r="G14" s="452">
        <v>895</v>
      </c>
      <c r="H14" s="441"/>
      <c r="I14" s="854"/>
    </row>
    <row r="15" spans="1:9" s="373" customFormat="1" ht="15" customHeight="1" x14ac:dyDescent="0.25">
      <c r="A15" s="788">
        <v>7</v>
      </c>
      <c r="B15" s="315" t="s">
        <v>647</v>
      </c>
      <c r="C15" s="452">
        <v>3021</v>
      </c>
      <c r="D15" s="452">
        <v>3021</v>
      </c>
      <c r="E15" s="452">
        <v>123</v>
      </c>
      <c r="F15" s="452">
        <v>0</v>
      </c>
      <c r="G15" s="452">
        <v>1209</v>
      </c>
      <c r="H15" s="441"/>
      <c r="I15" s="854"/>
    </row>
    <row r="16" spans="1:9" s="373" customFormat="1" ht="15" customHeight="1" x14ac:dyDescent="0.25">
      <c r="A16" s="788">
        <v>8</v>
      </c>
      <c r="B16" s="315" t="s">
        <v>648</v>
      </c>
      <c r="C16" s="452">
        <v>1179</v>
      </c>
      <c r="D16" s="452">
        <v>1179</v>
      </c>
      <c r="E16" s="452">
        <v>6</v>
      </c>
      <c r="F16" s="452">
        <v>0</v>
      </c>
      <c r="G16" s="452">
        <v>0</v>
      </c>
      <c r="H16" s="441"/>
      <c r="I16" s="854"/>
    </row>
    <row r="17" spans="1:9" s="373" customFormat="1" ht="15" customHeight="1" x14ac:dyDescent="0.25">
      <c r="A17" s="788">
        <v>9</v>
      </c>
      <c r="B17" s="315" t="s">
        <v>649</v>
      </c>
      <c r="C17" s="452">
        <v>4182</v>
      </c>
      <c r="D17" s="452">
        <v>4182</v>
      </c>
      <c r="E17" s="452">
        <v>956</v>
      </c>
      <c r="F17" s="452">
        <v>0</v>
      </c>
      <c r="G17" s="452">
        <v>1668</v>
      </c>
      <c r="H17" s="441"/>
      <c r="I17" s="854"/>
    </row>
    <row r="18" spans="1:9" s="373" customFormat="1" ht="15" customHeight="1" x14ac:dyDescent="0.25">
      <c r="A18" s="788">
        <v>10</v>
      </c>
      <c r="B18" s="315" t="s">
        <v>650</v>
      </c>
      <c r="C18" s="452">
        <v>3043</v>
      </c>
      <c r="D18" s="452">
        <v>3043</v>
      </c>
      <c r="E18" s="452">
        <v>865</v>
      </c>
      <c r="F18" s="452">
        <v>0</v>
      </c>
      <c r="G18" s="452">
        <v>1217</v>
      </c>
      <c r="H18" s="441"/>
      <c r="I18" s="854"/>
    </row>
    <row r="19" spans="1:9" s="373" customFormat="1" ht="15" customHeight="1" x14ac:dyDescent="0.25">
      <c r="A19" s="788">
        <v>11</v>
      </c>
      <c r="B19" s="315" t="s">
        <v>651</v>
      </c>
      <c r="C19" s="452">
        <v>2262</v>
      </c>
      <c r="D19" s="452">
        <v>2262</v>
      </c>
      <c r="E19" s="452">
        <v>756</v>
      </c>
      <c r="F19" s="452">
        <v>0</v>
      </c>
      <c r="G19" s="452">
        <v>904</v>
      </c>
      <c r="H19" s="441"/>
      <c r="I19" s="854"/>
    </row>
    <row r="20" spans="1:9" s="373" customFormat="1" ht="15" customHeight="1" x14ac:dyDescent="0.25">
      <c r="A20" s="788">
        <v>12</v>
      </c>
      <c r="B20" s="315" t="s">
        <v>652</v>
      </c>
      <c r="C20" s="452">
        <v>1980</v>
      </c>
      <c r="D20" s="452">
        <v>1980</v>
      </c>
      <c r="E20" s="452">
        <v>11</v>
      </c>
      <c r="F20" s="452">
        <v>0</v>
      </c>
      <c r="G20" s="452">
        <v>0</v>
      </c>
      <c r="H20" s="441"/>
      <c r="I20" s="854"/>
    </row>
    <row r="21" spans="1:9" s="373" customFormat="1" ht="15" customHeight="1" x14ac:dyDescent="0.25">
      <c r="A21" s="788">
        <v>13</v>
      </c>
      <c r="B21" s="315" t="s">
        <v>653</v>
      </c>
      <c r="C21" s="452">
        <v>3318</v>
      </c>
      <c r="D21" s="452">
        <v>3318</v>
      </c>
      <c r="E21" s="452">
        <v>896</v>
      </c>
      <c r="F21" s="452">
        <v>0</v>
      </c>
      <c r="G21" s="452">
        <v>1318</v>
      </c>
      <c r="H21" s="441"/>
      <c r="I21" s="854"/>
    </row>
    <row r="22" spans="1:9" s="373" customFormat="1" ht="15" customHeight="1" x14ac:dyDescent="0.25">
      <c r="A22" s="788">
        <v>14</v>
      </c>
      <c r="B22" s="315" t="s">
        <v>654</v>
      </c>
      <c r="C22" s="452">
        <v>5879</v>
      </c>
      <c r="D22" s="452">
        <v>5879</v>
      </c>
      <c r="E22" s="452">
        <v>789</v>
      </c>
      <c r="F22" s="452">
        <v>0</v>
      </c>
      <c r="G22" s="452">
        <v>2348</v>
      </c>
      <c r="H22" s="441"/>
      <c r="I22" s="854"/>
    </row>
    <row r="23" spans="1:9" ht="15" customHeight="1" x14ac:dyDescent="0.25">
      <c r="A23" s="788">
        <v>15</v>
      </c>
      <c r="B23" s="315" t="s">
        <v>655</v>
      </c>
      <c r="C23" s="455">
        <v>5919</v>
      </c>
      <c r="D23" s="455">
        <v>5919</v>
      </c>
      <c r="E23" s="455">
        <v>698</v>
      </c>
      <c r="F23" s="455">
        <v>0</v>
      </c>
      <c r="G23" s="452">
        <v>2364</v>
      </c>
      <c r="H23" s="442"/>
      <c r="I23" s="854"/>
    </row>
    <row r="24" spans="1:9" ht="15" customHeight="1" x14ac:dyDescent="0.25">
      <c r="A24" s="788">
        <v>16</v>
      </c>
      <c r="B24" s="315" t="s">
        <v>656</v>
      </c>
      <c r="C24" s="455">
        <v>6545</v>
      </c>
      <c r="D24" s="455">
        <v>6545</v>
      </c>
      <c r="E24" s="455">
        <v>586</v>
      </c>
      <c r="F24" s="455">
        <v>0</v>
      </c>
      <c r="G24" s="452">
        <v>2613</v>
      </c>
      <c r="H24" s="443"/>
      <c r="I24" s="854"/>
    </row>
    <row r="25" spans="1:9" ht="15" customHeight="1" x14ac:dyDescent="0.25">
      <c r="A25" s="788">
        <v>17</v>
      </c>
      <c r="B25" s="315" t="s">
        <v>657</v>
      </c>
      <c r="C25" s="455">
        <v>4136</v>
      </c>
      <c r="D25" s="455">
        <v>4136</v>
      </c>
      <c r="E25" s="455">
        <v>956</v>
      </c>
      <c r="F25" s="455">
        <v>0</v>
      </c>
      <c r="G25" s="452">
        <v>1650</v>
      </c>
      <c r="H25" s="442"/>
      <c r="I25" s="854"/>
    </row>
    <row r="26" spans="1:9" ht="15" customHeight="1" x14ac:dyDescent="0.25">
      <c r="A26" s="788">
        <v>18</v>
      </c>
      <c r="B26" s="315" t="s">
        <v>658</v>
      </c>
      <c r="C26" s="455">
        <v>5887</v>
      </c>
      <c r="D26" s="455">
        <v>5887</v>
      </c>
      <c r="E26" s="455">
        <v>785</v>
      </c>
      <c r="F26" s="455">
        <v>0</v>
      </c>
      <c r="G26" s="452">
        <v>1358</v>
      </c>
      <c r="H26" s="442"/>
      <c r="I26" s="854"/>
    </row>
    <row r="27" spans="1:9" ht="15" customHeight="1" x14ac:dyDescent="0.25">
      <c r="A27" s="788">
        <v>19</v>
      </c>
      <c r="B27" s="315" t="s">
        <v>659</v>
      </c>
      <c r="C27" s="455">
        <v>6219</v>
      </c>
      <c r="D27" s="455">
        <v>6219</v>
      </c>
      <c r="E27" s="455">
        <v>114</v>
      </c>
      <c r="F27" s="455">
        <v>0</v>
      </c>
      <c r="G27" s="452">
        <v>1360</v>
      </c>
      <c r="H27" s="442"/>
      <c r="I27" s="854"/>
    </row>
    <row r="28" spans="1:9" ht="15" customHeight="1" x14ac:dyDescent="0.25">
      <c r="A28" s="788">
        <v>20</v>
      </c>
      <c r="B28" s="315" t="s">
        <v>660</v>
      </c>
      <c r="C28" s="455">
        <v>4398</v>
      </c>
      <c r="D28" s="455">
        <v>4398</v>
      </c>
      <c r="E28" s="455">
        <v>453</v>
      </c>
      <c r="F28" s="455">
        <v>0</v>
      </c>
      <c r="G28" s="452">
        <v>1756</v>
      </c>
      <c r="H28" s="442"/>
      <c r="I28" s="854"/>
    </row>
    <row r="29" spans="1:9" ht="15" customHeight="1" x14ac:dyDescent="0.25">
      <c r="A29" s="788">
        <v>21</v>
      </c>
      <c r="B29" s="315" t="s">
        <v>661</v>
      </c>
      <c r="C29" s="455">
        <v>808</v>
      </c>
      <c r="D29" s="455">
        <v>808</v>
      </c>
      <c r="E29" s="455">
        <v>132</v>
      </c>
      <c r="F29" s="455">
        <v>0</v>
      </c>
      <c r="G29" s="452">
        <v>323</v>
      </c>
      <c r="H29" s="442"/>
      <c r="I29" s="854"/>
    </row>
    <row r="30" spans="1:9" ht="15" customHeight="1" x14ac:dyDescent="0.25">
      <c r="A30" s="788">
        <v>22</v>
      </c>
      <c r="B30" s="315" t="s">
        <v>662</v>
      </c>
      <c r="C30" s="455">
        <v>1703</v>
      </c>
      <c r="D30" s="455">
        <v>1703</v>
      </c>
      <c r="E30" s="455">
        <v>123</v>
      </c>
      <c r="F30" s="455">
        <v>0</v>
      </c>
      <c r="G30" s="452">
        <v>680</v>
      </c>
      <c r="H30" s="442"/>
      <c r="I30" s="854"/>
    </row>
    <row r="31" spans="1:9" ht="15" customHeight="1" x14ac:dyDescent="0.25">
      <c r="A31" s="788">
        <v>23</v>
      </c>
      <c r="B31" s="315" t="s">
        <v>663</v>
      </c>
      <c r="C31" s="455">
        <v>2344</v>
      </c>
      <c r="D31" s="455">
        <v>2344</v>
      </c>
      <c r="E31" s="455">
        <v>263</v>
      </c>
      <c r="F31" s="455">
        <v>0</v>
      </c>
      <c r="G31" s="452">
        <v>935</v>
      </c>
      <c r="H31" s="442"/>
      <c r="I31" s="854"/>
    </row>
    <row r="32" spans="1:9" ht="15" customHeight="1" x14ac:dyDescent="0.25">
      <c r="A32" s="318">
        <v>24</v>
      </c>
      <c r="B32" s="315" t="s">
        <v>664</v>
      </c>
      <c r="C32" s="455">
        <v>462</v>
      </c>
      <c r="D32" s="455">
        <v>462</v>
      </c>
      <c r="E32" s="455">
        <v>12</v>
      </c>
      <c r="F32" s="455">
        <v>0</v>
      </c>
      <c r="G32" s="452">
        <v>0</v>
      </c>
      <c r="H32" s="442"/>
      <c r="I32" s="854"/>
    </row>
    <row r="33" spans="1:10" ht="15" customHeight="1" x14ac:dyDescent="0.25">
      <c r="A33" s="1211" t="s">
        <v>16</v>
      </c>
      <c r="B33" s="1212"/>
      <c r="C33" s="867">
        <v>83945</v>
      </c>
      <c r="D33" s="867">
        <f>SUM(D9:D32)</f>
        <v>83945</v>
      </c>
      <c r="E33" s="868">
        <f>SUM(E9:E32)</f>
        <v>9716</v>
      </c>
      <c r="F33" s="868">
        <f>SUM(F9:F32)</f>
        <v>0</v>
      </c>
      <c r="G33" s="867">
        <f>SUM(G9:G32)</f>
        <v>30000</v>
      </c>
      <c r="H33" s="869"/>
      <c r="I33" s="553"/>
    </row>
    <row r="34" spans="1:10" x14ac:dyDescent="0.2">
      <c r="E34" s="1050">
        <f>E33/C33</f>
        <v>0.11574245041396153</v>
      </c>
    </row>
    <row r="35" spans="1:10" x14ac:dyDescent="0.2">
      <c r="A35" s="383"/>
    </row>
    <row r="36" spans="1:10" x14ac:dyDescent="0.2">
      <c r="F36" s="398"/>
      <c r="G36" s="398"/>
    </row>
    <row r="38" spans="1:10" ht="15" customHeight="1" x14ac:dyDescent="0.2">
      <c r="A38" s="9" t="s">
        <v>1191</v>
      </c>
      <c r="B38" s="855"/>
      <c r="C38" s="1353" t="s">
        <v>806</v>
      </c>
      <c r="D38" s="1353"/>
      <c r="E38" s="1203" t="s">
        <v>803</v>
      </c>
      <c r="F38" s="1203"/>
      <c r="G38" s="1203"/>
      <c r="H38" s="1203"/>
      <c r="I38" s="303"/>
      <c r="J38" s="303"/>
    </row>
    <row r="39" spans="1:10" ht="15" customHeight="1" x14ac:dyDescent="0.2">
      <c r="A39" s="855"/>
      <c r="B39" s="855"/>
      <c r="C39" s="1353" t="s">
        <v>807</v>
      </c>
      <c r="D39" s="1353"/>
      <c r="E39" s="1214" t="s">
        <v>802</v>
      </c>
      <c r="F39" s="1214"/>
      <c r="G39" s="1214"/>
      <c r="H39" s="1214"/>
      <c r="I39" s="325"/>
      <c r="J39" s="325"/>
    </row>
    <row r="40" spans="1:10" ht="15" customHeight="1" x14ac:dyDescent="0.2">
      <c r="A40" s="855"/>
      <c r="B40" s="855"/>
      <c r="C40" s="1353" t="s">
        <v>808</v>
      </c>
      <c r="D40" s="1353"/>
      <c r="E40" s="342"/>
      <c r="F40" s="342"/>
      <c r="G40" s="342"/>
      <c r="H40" s="342"/>
    </row>
    <row r="41" spans="1:10" x14ac:dyDescent="0.2">
      <c r="C41" s="855"/>
      <c r="D41" s="855"/>
      <c r="E41" s="303"/>
      <c r="F41" s="303"/>
      <c r="G41" s="303"/>
      <c r="H41" s="303"/>
    </row>
    <row r="42" spans="1:10" x14ac:dyDescent="0.2">
      <c r="A42" s="855"/>
      <c r="B42" s="855"/>
      <c r="C42" s="855"/>
      <c r="D42" s="855"/>
      <c r="E42" s="855"/>
      <c r="F42" s="855"/>
      <c r="G42" s="855"/>
      <c r="H42" s="855"/>
    </row>
  </sheetData>
  <mergeCells count="10">
    <mergeCell ref="C39:D39"/>
    <mergeCell ref="E39:H39"/>
    <mergeCell ref="C40:D40"/>
    <mergeCell ref="A1:F1"/>
    <mergeCell ref="A2:H2"/>
    <mergeCell ref="A4:H4"/>
    <mergeCell ref="F6:H6"/>
    <mergeCell ref="A33:B33"/>
    <mergeCell ref="C38:D38"/>
    <mergeCell ref="E38:H38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  <pageSetUpPr fitToPage="1"/>
  </sheetPr>
  <dimension ref="A1:M41"/>
  <sheetViews>
    <sheetView topLeftCell="A13" zoomScaleNormal="100" zoomScaleSheetLayoutView="100" workbookViewId="0">
      <selection activeCell="E33" sqref="E33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  <col min="257" max="257" width="8.28515625" customWidth="1"/>
    <col min="258" max="258" width="15.5703125" customWidth="1"/>
    <col min="259" max="259" width="14.7109375" customWidth="1"/>
    <col min="260" max="260" width="21" customWidth="1"/>
    <col min="261" max="261" width="15.7109375" customWidth="1"/>
    <col min="262" max="262" width="16.28515625" customWidth="1"/>
    <col min="263" max="263" width="22" customWidth="1"/>
    <col min="264" max="264" width="17.42578125" customWidth="1"/>
    <col min="513" max="513" width="8.28515625" customWidth="1"/>
    <col min="514" max="514" width="15.5703125" customWidth="1"/>
    <col min="515" max="515" width="14.7109375" customWidth="1"/>
    <col min="516" max="516" width="21" customWidth="1"/>
    <col min="517" max="517" width="15.7109375" customWidth="1"/>
    <col min="518" max="518" width="16.28515625" customWidth="1"/>
    <col min="519" max="519" width="22" customWidth="1"/>
    <col min="520" max="520" width="17.42578125" customWidth="1"/>
    <col min="769" max="769" width="8.28515625" customWidth="1"/>
    <col min="770" max="770" width="15.5703125" customWidth="1"/>
    <col min="771" max="771" width="14.7109375" customWidth="1"/>
    <col min="772" max="772" width="21" customWidth="1"/>
    <col min="773" max="773" width="15.7109375" customWidth="1"/>
    <col min="774" max="774" width="16.28515625" customWidth="1"/>
    <col min="775" max="775" width="22" customWidth="1"/>
    <col min="776" max="776" width="17.42578125" customWidth="1"/>
    <col min="1025" max="1025" width="8.28515625" customWidth="1"/>
    <col min="1026" max="1026" width="15.5703125" customWidth="1"/>
    <col min="1027" max="1027" width="14.7109375" customWidth="1"/>
    <col min="1028" max="1028" width="21" customWidth="1"/>
    <col min="1029" max="1029" width="15.7109375" customWidth="1"/>
    <col min="1030" max="1030" width="16.28515625" customWidth="1"/>
    <col min="1031" max="1031" width="22" customWidth="1"/>
    <col min="1032" max="1032" width="17.42578125" customWidth="1"/>
    <col min="1281" max="1281" width="8.28515625" customWidth="1"/>
    <col min="1282" max="1282" width="15.5703125" customWidth="1"/>
    <col min="1283" max="1283" width="14.7109375" customWidth="1"/>
    <col min="1284" max="1284" width="21" customWidth="1"/>
    <col min="1285" max="1285" width="15.7109375" customWidth="1"/>
    <col min="1286" max="1286" width="16.28515625" customWidth="1"/>
    <col min="1287" max="1287" width="22" customWidth="1"/>
    <col min="1288" max="1288" width="17.42578125" customWidth="1"/>
    <col min="1537" max="1537" width="8.28515625" customWidth="1"/>
    <col min="1538" max="1538" width="15.5703125" customWidth="1"/>
    <col min="1539" max="1539" width="14.7109375" customWidth="1"/>
    <col min="1540" max="1540" width="21" customWidth="1"/>
    <col min="1541" max="1541" width="15.7109375" customWidth="1"/>
    <col min="1542" max="1542" width="16.28515625" customWidth="1"/>
    <col min="1543" max="1543" width="22" customWidth="1"/>
    <col min="1544" max="1544" width="17.42578125" customWidth="1"/>
    <col min="1793" max="1793" width="8.28515625" customWidth="1"/>
    <col min="1794" max="1794" width="15.5703125" customWidth="1"/>
    <col min="1795" max="1795" width="14.7109375" customWidth="1"/>
    <col min="1796" max="1796" width="21" customWidth="1"/>
    <col min="1797" max="1797" width="15.7109375" customWidth="1"/>
    <col min="1798" max="1798" width="16.28515625" customWidth="1"/>
    <col min="1799" max="1799" width="22" customWidth="1"/>
    <col min="1800" max="1800" width="17.42578125" customWidth="1"/>
    <col min="2049" max="2049" width="8.28515625" customWidth="1"/>
    <col min="2050" max="2050" width="15.5703125" customWidth="1"/>
    <col min="2051" max="2051" width="14.7109375" customWidth="1"/>
    <col min="2052" max="2052" width="21" customWidth="1"/>
    <col min="2053" max="2053" width="15.7109375" customWidth="1"/>
    <col min="2054" max="2054" width="16.28515625" customWidth="1"/>
    <col min="2055" max="2055" width="22" customWidth="1"/>
    <col min="2056" max="2056" width="17.42578125" customWidth="1"/>
    <col min="2305" max="2305" width="8.28515625" customWidth="1"/>
    <col min="2306" max="2306" width="15.5703125" customWidth="1"/>
    <col min="2307" max="2307" width="14.7109375" customWidth="1"/>
    <col min="2308" max="2308" width="21" customWidth="1"/>
    <col min="2309" max="2309" width="15.7109375" customWidth="1"/>
    <col min="2310" max="2310" width="16.28515625" customWidth="1"/>
    <col min="2311" max="2311" width="22" customWidth="1"/>
    <col min="2312" max="2312" width="17.42578125" customWidth="1"/>
    <col min="2561" max="2561" width="8.28515625" customWidth="1"/>
    <col min="2562" max="2562" width="15.5703125" customWidth="1"/>
    <col min="2563" max="2563" width="14.7109375" customWidth="1"/>
    <col min="2564" max="2564" width="21" customWidth="1"/>
    <col min="2565" max="2565" width="15.7109375" customWidth="1"/>
    <col min="2566" max="2566" width="16.28515625" customWidth="1"/>
    <col min="2567" max="2567" width="22" customWidth="1"/>
    <col min="2568" max="2568" width="17.42578125" customWidth="1"/>
    <col min="2817" max="2817" width="8.28515625" customWidth="1"/>
    <col min="2818" max="2818" width="15.5703125" customWidth="1"/>
    <col min="2819" max="2819" width="14.7109375" customWidth="1"/>
    <col min="2820" max="2820" width="21" customWidth="1"/>
    <col min="2821" max="2821" width="15.7109375" customWidth="1"/>
    <col min="2822" max="2822" width="16.28515625" customWidth="1"/>
    <col min="2823" max="2823" width="22" customWidth="1"/>
    <col min="2824" max="2824" width="17.42578125" customWidth="1"/>
    <col min="3073" max="3073" width="8.28515625" customWidth="1"/>
    <col min="3074" max="3074" width="15.5703125" customWidth="1"/>
    <col min="3075" max="3075" width="14.7109375" customWidth="1"/>
    <col min="3076" max="3076" width="21" customWidth="1"/>
    <col min="3077" max="3077" width="15.7109375" customWidth="1"/>
    <col min="3078" max="3078" width="16.28515625" customWidth="1"/>
    <col min="3079" max="3079" width="22" customWidth="1"/>
    <col min="3080" max="3080" width="17.42578125" customWidth="1"/>
    <col min="3329" max="3329" width="8.28515625" customWidth="1"/>
    <col min="3330" max="3330" width="15.5703125" customWidth="1"/>
    <col min="3331" max="3331" width="14.7109375" customWidth="1"/>
    <col min="3332" max="3332" width="21" customWidth="1"/>
    <col min="3333" max="3333" width="15.7109375" customWidth="1"/>
    <col min="3334" max="3334" width="16.28515625" customWidth="1"/>
    <col min="3335" max="3335" width="22" customWidth="1"/>
    <col min="3336" max="3336" width="17.42578125" customWidth="1"/>
    <col min="3585" max="3585" width="8.28515625" customWidth="1"/>
    <col min="3586" max="3586" width="15.5703125" customWidth="1"/>
    <col min="3587" max="3587" width="14.7109375" customWidth="1"/>
    <col min="3588" max="3588" width="21" customWidth="1"/>
    <col min="3589" max="3589" width="15.7109375" customWidth="1"/>
    <col min="3590" max="3590" width="16.28515625" customWidth="1"/>
    <col min="3591" max="3591" width="22" customWidth="1"/>
    <col min="3592" max="3592" width="17.42578125" customWidth="1"/>
    <col min="3841" max="3841" width="8.28515625" customWidth="1"/>
    <col min="3842" max="3842" width="15.5703125" customWidth="1"/>
    <col min="3843" max="3843" width="14.7109375" customWidth="1"/>
    <col min="3844" max="3844" width="21" customWidth="1"/>
    <col min="3845" max="3845" width="15.7109375" customWidth="1"/>
    <col min="3846" max="3846" width="16.28515625" customWidth="1"/>
    <col min="3847" max="3847" width="22" customWidth="1"/>
    <col min="3848" max="3848" width="17.42578125" customWidth="1"/>
    <col min="4097" max="4097" width="8.28515625" customWidth="1"/>
    <col min="4098" max="4098" width="15.5703125" customWidth="1"/>
    <col min="4099" max="4099" width="14.7109375" customWidth="1"/>
    <col min="4100" max="4100" width="21" customWidth="1"/>
    <col min="4101" max="4101" width="15.7109375" customWidth="1"/>
    <col min="4102" max="4102" width="16.28515625" customWidth="1"/>
    <col min="4103" max="4103" width="22" customWidth="1"/>
    <col min="4104" max="4104" width="17.42578125" customWidth="1"/>
    <col min="4353" max="4353" width="8.28515625" customWidth="1"/>
    <col min="4354" max="4354" width="15.5703125" customWidth="1"/>
    <col min="4355" max="4355" width="14.7109375" customWidth="1"/>
    <col min="4356" max="4356" width="21" customWidth="1"/>
    <col min="4357" max="4357" width="15.7109375" customWidth="1"/>
    <col min="4358" max="4358" width="16.28515625" customWidth="1"/>
    <col min="4359" max="4359" width="22" customWidth="1"/>
    <col min="4360" max="4360" width="17.42578125" customWidth="1"/>
    <col min="4609" max="4609" width="8.28515625" customWidth="1"/>
    <col min="4610" max="4610" width="15.5703125" customWidth="1"/>
    <col min="4611" max="4611" width="14.7109375" customWidth="1"/>
    <col min="4612" max="4612" width="21" customWidth="1"/>
    <col min="4613" max="4613" width="15.7109375" customWidth="1"/>
    <col min="4614" max="4614" width="16.28515625" customWidth="1"/>
    <col min="4615" max="4615" width="22" customWidth="1"/>
    <col min="4616" max="4616" width="17.42578125" customWidth="1"/>
    <col min="4865" max="4865" width="8.28515625" customWidth="1"/>
    <col min="4866" max="4866" width="15.5703125" customWidth="1"/>
    <col min="4867" max="4867" width="14.7109375" customWidth="1"/>
    <col min="4868" max="4868" width="21" customWidth="1"/>
    <col min="4869" max="4869" width="15.7109375" customWidth="1"/>
    <col min="4870" max="4870" width="16.28515625" customWidth="1"/>
    <col min="4871" max="4871" width="22" customWidth="1"/>
    <col min="4872" max="4872" width="17.42578125" customWidth="1"/>
    <col min="5121" max="5121" width="8.28515625" customWidth="1"/>
    <col min="5122" max="5122" width="15.5703125" customWidth="1"/>
    <col min="5123" max="5123" width="14.7109375" customWidth="1"/>
    <col min="5124" max="5124" width="21" customWidth="1"/>
    <col min="5125" max="5125" width="15.7109375" customWidth="1"/>
    <col min="5126" max="5126" width="16.28515625" customWidth="1"/>
    <col min="5127" max="5127" width="22" customWidth="1"/>
    <col min="5128" max="5128" width="17.42578125" customWidth="1"/>
    <col min="5377" max="5377" width="8.28515625" customWidth="1"/>
    <col min="5378" max="5378" width="15.5703125" customWidth="1"/>
    <col min="5379" max="5379" width="14.7109375" customWidth="1"/>
    <col min="5380" max="5380" width="21" customWidth="1"/>
    <col min="5381" max="5381" width="15.7109375" customWidth="1"/>
    <col min="5382" max="5382" width="16.28515625" customWidth="1"/>
    <col min="5383" max="5383" width="22" customWidth="1"/>
    <col min="5384" max="5384" width="17.42578125" customWidth="1"/>
    <col min="5633" max="5633" width="8.28515625" customWidth="1"/>
    <col min="5634" max="5634" width="15.5703125" customWidth="1"/>
    <col min="5635" max="5635" width="14.7109375" customWidth="1"/>
    <col min="5636" max="5636" width="21" customWidth="1"/>
    <col min="5637" max="5637" width="15.7109375" customWidth="1"/>
    <col min="5638" max="5638" width="16.28515625" customWidth="1"/>
    <col min="5639" max="5639" width="22" customWidth="1"/>
    <col min="5640" max="5640" width="17.42578125" customWidth="1"/>
    <col min="5889" max="5889" width="8.28515625" customWidth="1"/>
    <col min="5890" max="5890" width="15.5703125" customWidth="1"/>
    <col min="5891" max="5891" width="14.7109375" customWidth="1"/>
    <col min="5892" max="5892" width="21" customWidth="1"/>
    <col min="5893" max="5893" width="15.7109375" customWidth="1"/>
    <col min="5894" max="5894" width="16.28515625" customWidth="1"/>
    <col min="5895" max="5895" width="22" customWidth="1"/>
    <col min="5896" max="5896" width="17.42578125" customWidth="1"/>
    <col min="6145" max="6145" width="8.28515625" customWidth="1"/>
    <col min="6146" max="6146" width="15.5703125" customWidth="1"/>
    <col min="6147" max="6147" width="14.7109375" customWidth="1"/>
    <col min="6148" max="6148" width="21" customWidth="1"/>
    <col min="6149" max="6149" width="15.7109375" customWidth="1"/>
    <col min="6150" max="6150" width="16.28515625" customWidth="1"/>
    <col min="6151" max="6151" width="22" customWidth="1"/>
    <col min="6152" max="6152" width="17.42578125" customWidth="1"/>
    <col min="6401" max="6401" width="8.28515625" customWidth="1"/>
    <col min="6402" max="6402" width="15.5703125" customWidth="1"/>
    <col min="6403" max="6403" width="14.7109375" customWidth="1"/>
    <col min="6404" max="6404" width="21" customWidth="1"/>
    <col min="6405" max="6405" width="15.7109375" customWidth="1"/>
    <col min="6406" max="6406" width="16.28515625" customWidth="1"/>
    <col min="6407" max="6407" width="22" customWidth="1"/>
    <col min="6408" max="6408" width="17.42578125" customWidth="1"/>
    <col min="6657" max="6657" width="8.28515625" customWidth="1"/>
    <col min="6658" max="6658" width="15.5703125" customWidth="1"/>
    <col min="6659" max="6659" width="14.7109375" customWidth="1"/>
    <col min="6660" max="6660" width="21" customWidth="1"/>
    <col min="6661" max="6661" width="15.7109375" customWidth="1"/>
    <col min="6662" max="6662" width="16.28515625" customWidth="1"/>
    <col min="6663" max="6663" width="22" customWidth="1"/>
    <col min="6664" max="6664" width="17.42578125" customWidth="1"/>
    <col min="6913" max="6913" width="8.28515625" customWidth="1"/>
    <col min="6914" max="6914" width="15.5703125" customWidth="1"/>
    <col min="6915" max="6915" width="14.7109375" customWidth="1"/>
    <col min="6916" max="6916" width="21" customWidth="1"/>
    <col min="6917" max="6917" width="15.7109375" customWidth="1"/>
    <col min="6918" max="6918" width="16.28515625" customWidth="1"/>
    <col min="6919" max="6919" width="22" customWidth="1"/>
    <col min="6920" max="6920" width="17.42578125" customWidth="1"/>
    <col min="7169" max="7169" width="8.28515625" customWidth="1"/>
    <col min="7170" max="7170" width="15.5703125" customWidth="1"/>
    <col min="7171" max="7171" width="14.7109375" customWidth="1"/>
    <col min="7172" max="7172" width="21" customWidth="1"/>
    <col min="7173" max="7173" width="15.7109375" customWidth="1"/>
    <col min="7174" max="7174" width="16.28515625" customWidth="1"/>
    <col min="7175" max="7175" width="22" customWidth="1"/>
    <col min="7176" max="7176" width="17.42578125" customWidth="1"/>
    <col min="7425" max="7425" width="8.28515625" customWidth="1"/>
    <col min="7426" max="7426" width="15.5703125" customWidth="1"/>
    <col min="7427" max="7427" width="14.7109375" customWidth="1"/>
    <col min="7428" max="7428" width="21" customWidth="1"/>
    <col min="7429" max="7429" width="15.7109375" customWidth="1"/>
    <col min="7430" max="7430" width="16.28515625" customWidth="1"/>
    <col min="7431" max="7431" width="22" customWidth="1"/>
    <col min="7432" max="7432" width="17.42578125" customWidth="1"/>
    <col min="7681" max="7681" width="8.28515625" customWidth="1"/>
    <col min="7682" max="7682" width="15.5703125" customWidth="1"/>
    <col min="7683" max="7683" width="14.7109375" customWidth="1"/>
    <col min="7684" max="7684" width="21" customWidth="1"/>
    <col min="7685" max="7685" width="15.7109375" customWidth="1"/>
    <col min="7686" max="7686" width="16.28515625" customWidth="1"/>
    <col min="7687" max="7687" width="22" customWidth="1"/>
    <col min="7688" max="7688" width="17.42578125" customWidth="1"/>
    <col min="7937" max="7937" width="8.28515625" customWidth="1"/>
    <col min="7938" max="7938" width="15.5703125" customWidth="1"/>
    <col min="7939" max="7939" width="14.7109375" customWidth="1"/>
    <col min="7940" max="7940" width="21" customWidth="1"/>
    <col min="7941" max="7941" width="15.7109375" customWidth="1"/>
    <col min="7942" max="7942" width="16.28515625" customWidth="1"/>
    <col min="7943" max="7943" width="22" customWidth="1"/>
    <col min="7944" max="7944" width="17.42578125" customWidth="1"/>
    <col min="8193" max="8193" width="8.28515625" customWidth="1"/>
    <col min="8194" max="8194" width="15.5703125" customWidth="1"/>
    <col min="8195" max="8195" width="14.7109375" customWidth="1"/>
    <col min="8196" max="8196" width="21" customWidth="1"/>
    <col min="8197" max="8197" width="15.7109375" customWidth="1"/>
    <col min="8198" max="8198" width="16.28515625" customWidth="1"/>
    <col min="8199" max="8199" width="22" customWidth="1"/>
    <col min="8200" max="8200" width="17.42578125" customWidth="1"/>
    <col min="8449" max="8449" width="8.28515625" customWidth="1"/>
    <col min="8450" max="8450" width="15.5703125" customWidth="1"/>
    <col min="8451" max="8451" width="14.7109375" customWidth="1"/>
    <col min="8452" max="8452" width="21" customWidth="1"/>
    <col min="8453" max="8453" width="15.7109375" customWidth="1"/>
    <col min="8454" max="8454" width="16.28515625" customWidth="1"/>
    <col min="8455" max="8455" width="22" customWidth="1"/>
    <col min="8456" max="8456" width="17.42578125" customWidth="1"/>
    <col min="8705" max="8705" width="8.28515625" customWidth="1"/>
    <col min="8706" max="8706" width="15.5703125" customWidth="1"/>
    <col min="8707" max="8707" width="14.7109375" customWidth="1"/>
    <col min="8708" max="8708" width="21" customWidth="1"/>
    <col min="8709" max="8709" width="15.7109375" customWidth="1"/>
    <col min="8710" max="8710" width="16.28515625" customWidth="1"/>
    <col min="8711" max="8711" width="22" customWidth="1"/>
    <col min="8712" max="8712" width="17.42578125" customWidth="1"/>
    <col min="8961" max="8961" width="8.28515625" customWidth="1"/>
    <col min="8962" max="8962" width="15.5703125" customWidth="1"/>
    <col min="8963" max="8963" width="14.7109375" customWidth="1"/>
    <col min="8964" max="8964" width="21" customWidth="1"/>
    <col min="8965" max="8965" width="15.7109375" customWidth="1"/>
    <col min="8966" max="8966" width="16.28515625" customWidth="1"/>
    <col min="8967" max="8967" width="22" customWidth="1"/>
    <col min="8968" max="8968" width="17.42578125" customWidth="1"/>
    <col min="9217" max="9217" width="8.28515625" customWidth="1"/>
    <col min="9218" max="9218" width="15.5703125" customWidth="1"/>
    <col min="9219" max="9219" width="14.7109375" customWidth="1"/>
    <col min="9220" max="9220" width="21" customWidth="1"/>
    <col min="9221" max="9221" width="15.7109375" customWidth="1"/>
    <col min="9222" max="9222" width="16.28515625" customWidth="1"/>
    <col min="9223" max="9223" width="22" customWidth="1"/>
    <col min="9224" max="9224" width="17.42578125" customWidth="1"/>
    <col min="9473" max="9473" width="8.28515625" customWidth="1"/>
    <col min="9474" max="9474" width="15.5703125" customWidth="1"/>
    <col min="9475" max="9475" width="14.7109375" customWidth="1"/>
    <col min="9476" max="9476" width="21" customWidth="1"/>
    <col min="9477" max="9477" width="15.7109375" customWidth="1"/>
    <col min="9478" max="9478" width="16.28515625" customWidth="1"/>
    <col min="9479" max="9479" width="22" customWidth="1"/>
    <col min="9480" max="9480" width="17.42578125" customWidth="1"/>
    <col min="9729" max="9729" width="8.28515625" customWidth="1"/>
    <col min="9730" max="9730" width="15.5703125" customWidth="1"/>
    <col min="9731" max="9731" width="14.7109375" customWidth="1"/>
    <col min="9732" max="9732" width="21" customWidth="1"/>
    <col min="9733" max="9733" width="15.7109375" customWidth="1"/>
    <col min="9734" max="9734" width="16.28515625" customWidth="1"/>
    <col min="9735" max="9735" width="22" customWidth="1"/>
    <col min="9736" max="9736" width="17.42578125" customWidth="1"/>
    <col min="9985" max="9985" width="8.28515625" customWidth="1"/>
    <col min="9986" max="9986" width="15.5703125" customWidth="1"/>
    <col min="9987" max="9987" width="14.7109375" customWidth="1"/>
    <col min="9988" max="9988" width="21" customWidth="1"/>
    <col min="9989" max="9989" width="15.7109375" customWidth="1"/>
    <col min="9990" max="9990" width="16.28515625" customWidth="1"/>
    <col min="9991" max="9991" width="22" customWidth="1"/>
    <col min="9992" max="9992" width="17.42578125" customWidth="1"/>
    <col min="10241" max="10241" width="8.28515625" customWidth="1"/>
    <col min="10242" max="10242" width="15.5703125" customWidth="1"/>
    <col min="10243" max="10243" width="14.7109375" customWidth="1"/>
    <col min="10244" max="10244" width="21" customWidth="1"/>
    <col min="10245" max="10245" width="15.7109375" customWidth="1"/>
    <col min="10246" max="10246" width="16.28515625" customWidth="1"/>
    <col min="10247" max="10247" width="22" customWidth="1"/>
    <col min="10248" max="10248" width="17.42578125" customWidth="1"/>
    <col min="10497" max="10497" width="8.28515625" customWidth="1"/>
    <col min="10498" max="10498" width="15.5703125" customWidth="1"/>
    <col min="10499" max="10499" width="14.7109375" customWidth="1"/>
    <col min="10500" max="10500" width="21" customWidth="1"/>
    <col min="10501" max="10501" width="15.7109375" customWidth="1"/>
    <col min="10502" max="10502" width="16.28515625" customWidth="1"/>
    <col min="10503" max="10503" width="22" customWidth="1"/>
    <col min="10504" max="10504" width="17.42578125" customWidth="1"/>
    <col min="10753" max="10753" width="8.28515625" customWidth="1"/>
    <col min="10754" max="10754" width="15.5703125" customWidth="1"/>
    <col min="10755" max="10755" width="14.7109375" customWidth="1"/>
    <col min="10756" max="10756" width="21" customWidth="1"/>
    <col min="10757" max="10757" width="15.7109375" customWidth="1"/>
    <col min="10758" max="10758" width="16.28515625" customWidth="1"/>
    <col min="10759" max="10759" width="22" customWidth="1"/>
    <col min="10760" max="10760" width="17.42578125" customWidth="1"/>
    <col min="11009" max="11009" width="8.28515625" customWidth="1"/>
    <col min="11010" max="11010" width="15.5703125" customWidth="1"/>
    <col min="11011" max="11011" width="14.7109375" customWidth="1"/>
    <col min="11012" max="11012" width="21" customWidth="1"/>
    <col min="11013" max="11013" width="15.7109375" customWidth="1"/>
    <col min="11014" max="11014" width="16.28515625" customWidth="1"/>
    <col min="11015" max="11015" width="22" customWidth="1"/>
    <col min="11016" max="11016" width="17.42578125" customWidth="1"/>
    <col min="11265" max="11265" width="8.28515625" customWidth="1"/>
    <col min="11266" max="11266" width="15.5703125" customWidth="1"/>
    <col min="11267" max="11267" width="14.7109375" customWidth="1"/>
    <col min="11268" max="11268" width="21" customWidth="1"/>
    <col min="11269" max="11269" width="15.7109375" customWidth="1"/>
    <col min="11270" max="11270" width="16.28515625" customWidth="1"/>
    <col min="11271" max="11271" width="22" customWidth="1"/>
    <col min="11272" max="11272" width="17.42578125" customWidth="1"/>
    <col min="11521" max="11521" width="8.28515625" customWidth="1"/>
    <col min="11522" max="11522" width="15.5703125" customWidth="1"/>
    <col min="11523" max="11523" width="14.7109375" customWidth="1"/>
    <col min="11524" max="11524" width="21" customWidth="1"/>
    <col min="11525" max="11525" width="15.7109375" customWidth="1"/>
    <col min="11526" max="11526" width="16.28515625" customWidth="1"/>
    <col min="11527" max="11527" width="22" customWidth="1"/>
    <col min="11528" max="11528" width="17.42578125" customWidth="1"/>
    <col min="11777" max="11777" width="8.28515625" customWidth="1"/>
    <col min="11778" max="11778" width="15.5703125" customWidth="1"/>
    <col min="11779" max="11779" width="14.7109375" customWidth="1"/>
    <col min="11780" max="11780" width="21" customWidth="1"/>
    <col min="11781" max="11781" width="15.7109375" customWidth="1"/>
    <col min="11782" max="11782" width="16.28515625" customWidth="1"/>
    <col min="11783" max="11783" width="22" customWidth="1"/>
    <col min="11784" max="11784" width="17.42578125" customWidth="1"/>
    <col min="12033" max="12033" width="8.28515625" customWidth="1"/>
    <col min="12034" max="12034" width="15.5703125" customWidth="1"/>
    <col min="12035" max="12035" width="14.7109375" customWidth="1"/>
    <col min="12036" max="12036" width="21" customWidth="1"/>
    <col min="12037" max="12037" width="15.7109375" customWidth="1"/>
    <col min="12038" max="12038" width="16.28515625" customWidth="1"/>
    <col min="12039" max="12039" width="22" customWidth="1"/>
    <col min="12040" max="12040" width="17.42578125" customWidth="1"/>
    <col min="12289" max="12289" width="8.28515625" customWidth="1"/>
    <col min="12290" max="12290" width="15.5703125" customWidth="1"/>
    <col min="12291" max="12291" width="14.7109375" customWidth="1"/>
    <col min="12292" max="12292" width="21" customWidth="1"/>
    <col min="12293" max="12293" width="15.7109375" customWidth="1"/>
    <col min="12294" max="12294" width="16.28515625" customWidth="1"/>
    <col min="12295" max="12295" width="22" customWidth="1"/>
    <col min="12296" max="12296" width="17.42578125" customWidth="1"/>
    <col min="12545" max="12545" width="8.28515625" customWidth="1"/>
    <col min="12546" max="12546" width="15.5703125" customWidth="1"/>
    <col min="12547" max="12547" width="14.7109375" customWidth="1"/>
    <col min="12548" max="12548" width="21" customWidth="1"/>
    <col min="12549" max="12549" width="15.7109375" customWidth="1"/>
    <col min="12550" max="12550" width="16.28515625" customWidth="1"/>
    <col min="12551" max="12551" width="22" customWidth="1"/>
    <col min="12552" max="12552" width="17.42578125" customWidth="1"/>
    <col min="12801" max="12801" width="8.28515625" customWidth="1"/>
    <col min="12802" max="12802" width="15.5703125" customWidth="1"/>
    <col min="12803" max="12803" width="14.7109375" customWidth="1"/>
    <col min="12804" max="12804" width="21" customWidth="1"/>
    <col min="12805" max="12805" width="15.7109375" customWidth="1"/>
    <col min="12806" max="12806" width="16.28515625" customWidth="1"/>
    <col min="12807" max="12807" width="22" customWidth="1"/>
    <col min="12808" max="12808" width="17.42578125" customWidth="1"/>
    <col min="13057" max="13057" width="8.28515625" customWidth="1"/>
    <col min="13058" max="13058" width="15.5703125" customWidth="1"/>
    <col min="13059" max="13059" width="14.7109375" customWidth="1"/>
    <col min="13060" max="13060" width="21" customWidth="1"/>
    <col min="13061" max="13061" width="15.7109375" customWidth="1"/>
    <col min="13062" max="13062" width="16.28515625" customWidth="1"/>
    <col min="13063" max="13063" width="22" customWidth="1"/>
    <col min="13064" max="13064" width="17.42578125" customWidth="1"/>
    <col min="13313" max="13313" width="8.28515625" customWidth="1"/>
    <col min="13314" max="13314" width="15.5703125" customWidth="1"/>
    <col min="13315" max="13315" width="14.7109375" customWidth="1"/>
    <col min="13316" max="13316" width="21" customWidth="1"/>
    <col min="13317" max="13317" width="15.7109375" customWidth="1"/>
    <col min="13318" max="13318" width="16.28515625" customWidth="1"/>
    <col min="13319" max="13319" width="22" customWidth="1"/>
    <col min="13320" max="13320" width="17.42578125" customWidth="1"/>
    <col min="13569" max="13569" width="8.28515625" customWidth="1"/>
    <col min="13570" max="13570" width="15.5703125" customWidth="1"/>
    <col min="13571" max="13571" width="14.7109375" customWidth="1"/>
    <col min="13572" max="13572" width="21" customWidth="1"/>
    <col min="13573" max="13573" width="15.7109375" customWidth="1"/>
    <col min="13574" max="13574" width="16.28515625" customWidth="1"/>
    <col min="13575" max="13575" width="22" customWidth="1"/>
    <col min="13576" max="13576" width="17.42578125" customWidth="1"/>
    <col min="13825" max="13825" width="8.28515625" customWidth="1"/>
    <col min="13826" max="13826" width="15.5703125" customWidth="1"/>
    <col min="13827" max="13827" width="14.7109375" customWidth="1"/>
    <col min="13828" max="13828" width="21" customWidth="1"/>
    <col min="13829" max="13829" width="15.7109375" customWidth="1"/>
    <col min="13830" max="13830" width="16.28515625" customWidth="1"/>
    <col min="13831" max="13831" width="22" customWidth="1"/>
    <col min="13832" max="13832" width="17.42578125" customWidth="1"/>
    <col min="14081" max="14081" width="8.28515625" customWidth="1"/>
    <col min="14082" max="14082" width="15.5703125" customWidth="1"/>
    <col min="14083" max="14083" width="14.7109375" customWidth="1"/>
    <col min="14084" max="14084" width="21" customWidth="1"/>
    <col min="14085" max="14085" width="15.7109375" customWidth="1"/>
    <col min="14086" max="14086" width="16.28515625" customWidth="1"/>
    <col min="14087" max="14087" width="22" customWidth="1"/>
    <col min="14088" max="14088" width="17.42578125" customWidth="1"/>
    <col min="14337" max="14337" width="8.28515625" customWidth="1"/>
    <col min="14338" max="14338" width="15.5703125" customWidth="1"/>
    <col min="14339" max="14339" width="14.7109375" customWidth="1"/>
    <col min="14340" max="14340" width="21" customWidth="1"/>
    <col min="14341" max="14341" width="15.7109375" customWidth="1"/>
    <col min="14342" max="14342" width="16.28515625" customWidth="1"/>
    <col min="14343" max="14343" width="22" customWidth="1"/>
    <col min="14344" max="14344" width="17.42578125" customWidth="1"/>
    <col min="14593" max="14593" width="8.28515625" customWidth="1"/>
    <col min="14594" max="14594" width="15.5703125" customWidth="1"/>
    <col min="14595" max="14595" width="14.7109375" customWidth="1"/>
    <col min="14596" max="14596" width="21" customWidth="1"/>
    <col min="14597" max="14597" width="15.7109375" customWidth="1"/>
    <col min="14598" max="14598" width="16.28515625" customWidth="1"/>
    <col min="14599" max="14599" width="22" customWidth="1"/>
    <col min="14600" max="14600" width="17.42578125" customWidth="1"/>
    <col min="14849" max="14849" width="8.28515625" customWidth="1"/>
    <col min="14850" max="14850" width="15.5703125" customWidth="1"/>
    <col min="14851" max="14851" width="14.7109375" customWidth="1"/>
    <col min="14852" max="14852" width="21" customWidth="1"/>
    <col min="14853" max="14853" width="15.7109375" customWidth="1"/>
    <col min="14854" max="14854" width="16.28515625" customWidth="1"/>
    <col min="14855" max="14855" width="22" customWidth="1"/>
    <col min="14856" max="14856" width="17.42578125" customWidth="1"/>
    <col min="15105" max="15105" width="8.28515625" customWidth="1"/>
    <col min="15106" max="15106" width="15.5703125" customWidth="1"/>
    <col min="15107" max="15107" width="14.7109375" customWidth="1"/>
    <col min="15108" max="15108" width="21" customWidth="1"/>
    <col min="15109" max="15109" width="15.7109375" customWidth="1"/>
    <col min="15110" max="15110" width="16.28515625" customWidth="1"/>
    <col min="15111" max="15111" width="22" customWidth="1"/>
    <col min="15112" max="15112" width="17.42578125" customWidth="1"/>
    <col min="15361" max="15361" width="8.28515625" customWidth="1"/>
    <col min="15362" max="15362" width="15.5703125" customWidth="1"/>
    <col min="15363" max="15363" width="14.7109375" customWidth="1"/>
    <col min="15364" max="15364" width="21" customWidth="1"/>
    <col min="15365" max="15365" width="15.7109375" customWidth="1"/>
    <col min="15366" max="15366" width="16.28515625" customWidth="1"/>
    <col min="15367" max="15367" width="22" customWidth="1"/>
    <col min="15368" max="15368" width="17.42578125" customWidth="1"/>
    <col min="15617" max="15617" width="8.28515625" customWidth="1"/>
    <col min="15618" max="15618" width="15.5703125" customWidth="1"/>
    <col min="15619" max="15619" width="14.7109375" customWidth="1"/>
    <col min="15620" max="15620" width="21" customWidth="1"/>
    <col min="15621" max="15621" width="15.7109375" customWidth="1"/>
    <col min="15622" max="15622" width="16.28515625" customWidth="1"/>
    <col min="15623" max="15623" width="22" customWidth="1"/>
    <col min="15624" max="15624" width="17.42578125" customWidth="1"/>
    <col min="15873" max="15873" width="8.28515625" customWidth="1"/>
    <col min="15874" max="15874" width="15.5703125" customWidth="1"/>
    <col min="15875" max="15875" width="14.7109375" customWidth="1"/>
    <col min="15876" max="15876" width="21" customWidth="1"/>
    <col min="15877" max="15877" width="15.7109375" customWidth="1"/>
    <col min="15878" max="15878" width="16.28515625" customWidth="1"/>
    <col min="15879" max="15879" width="22" customWidth="1"/>
    <col min="15880" max="15880" width="17.42578125" customWidth="1"/>
    <col min="16129" max="16129" width="8.28515625" customWidth="1"/>
    <col min="16130" max="16130" width="15.5703125" customWidth="1"/>
    <col min="16131" max="16131" width="14.7109375" customWidth="1"/>
    <col min="16132" max="16132" width="21" customWidth="1"/>
    <col min="16133" max="16133" width="15.7109375" customWidth="1"/>
    <col min="16134" max="16134" width="16.28515625" customWidth="1"/>
    <col min="16135" max="16135" width="22" customWidth="1"/>
    <col min="16136" max="16136" width="17.42578125" customWidth="1"/>
  </cols>
  <sheetData>
    <row r="1" spans="1:10" ht="18" x14ac:dyDescent="0.35">
      <c r="A1" s="1325" t="s">
        <v>0</v>
      </c>
      <c r="B1" s="1325"/>
      <c r="C1" s="1325"/>
      <c r="D1" s="1325"/>
      <c r="E1" s="1325"/>
      <c r="F1" s="1325"/>
      <c r="H1" s="104" t="s">
        <v>794</v>
      </c>
    </row>
    <row r="2" spans="1:10" ht="21" x14ac:dyDescent="0.35">
      <c r="A2" s="1244" t="s">
        <v>921</v>
      </c>
      <c r="B2" s="1244"/>
      <c r="C2" s="1244"/>
      <c r="D2" s="1244"/>
      <c r="E2" s="1244"/>
      <c r="F2" s="1244"/>
      <c r="G2" s="1244"/>
    </row>
    <row r="3" spans="1:10" ht="15" x14ac:dyDescent="0.3">
      <c r="A3" s="105"/>
      <c r="B3" s="105"/>
    </row>
    <row r="4" spans="1:10" ht="18" customHeight="1" x14ac:dyDescent="0.35">
      <c r="A4" s="1245" t="s">
        <v>821</v>
      </c>
      <c r="B4" s="1245"/>
      <c r="C4" s="1245"/>
      <c r="D4" s="1245"/>
      <c r="E4" s="1245"/>
      <c r="F4" s="1245"/>
      <c r="G4" s="1245"/>
    </row>
    <row r="5" spans="1:10" ht="15" x14ac:dyDescent="0.3">
      <c r="A5" s="106" t="s">
        <v>687</v>
      </c>
      <c r="B5" s="106"/>
    </row>
    <row r="6" spans="1:10" ht="15" x14ac:dyDescent="0.3">
      <c r="A6" s="106"/>
      <c r="B6" s="106"/>
      <c r="F6" s="1354" t="s">
        <v>1197</v>
      </c>
      <c r="G6" s="1354"/>
      <c r="H6" s="1354"/>
    </row>
    <row r="7" spans="1:10" ht="59.25" customHeight="1" x14ac:dyDescent="0.2">
      <c r="A7" s="801" t="s">
        <v>2</v>
      </c>
      <c r="B7" s="801" t="s">
        <v>3</v>
      </c>
      <c r="C7" s="276" t="s">
        <v>822</v>
      </c>
      <c r="D7" s="276" t="s">
        <v>823</v>
      </c>
      <c r="E7" s="276" t="s">
        <v>824</v>
      </c>
      <c r="F7" s="276" t="s">
        <v>825</v>
      </c>
      <c r="G7" s="277" t="s">
        <v>826</v>
      </c>
      <c r="H7" s="278" t="s">
        <v>827</v>
      </c>
    </row>
    <row r="8" spans="1:10" s="104" customFormat="1" ht="15" x14ac:dyDescent="0.25">
      <c r="A8" s="107" t="s">
        <v>232</v>
      </c>
      <c r="B8" s="107" t="s">
        <v>233</v>
      </c>
      <c r="C8" s="107" t="s">
        <v>234</v>
      </c>
      <c r="D8" s="107" t="s">
        <v>235</v>
      </c>
      <c r="E8" s="107" t="s">
        <v>236</v>
      </c>
      <c r="F8" s="107" t="s">
        <v>237</v>
      </c>
      <c r="G8" s="279" t="s">
        <v>238</v>
      </c>
      <c r="H8" s="118">
        <v>8</v>
      </c>
      <c r="J8"/>
    </row>
    <row r="9" spans="1:10" s="104" customFormat="1" ht="15" customHeight="1" x14ac:dyDescent="0.25">
      <c r="A9" s="856">
        <v>1</v>
      </c>
      <c r="B9" s="348" t="s">
        <v>641</v>
      </c>
      <c r="C9" s="857">
        <v>1645</v>
      </c>
      <c r="D9" s="858">
        <v>99</v>
      </c>
      <c r="E9" s="858">
        <v>0</v>
      </c>
      <c r="F9" s="1356" t="s">
        <v>1180</v>
      </c>
      <c r="G9" s="494"/>
      <c r="H9" s="1358" t="s">
        <v>1181</v>
      </c>
    </row>
    <row r="10" spans="1:10" s="104" customFormat="1" ht="15" x14ac:dyDescent="0.25">
      <c r="A10" s="856">
        <v>2</v>
      </c>
      <c r="B10" s="348" t="s">
        <v>642</v>
      </c>
      <c r="C10" s="857">
        <v>4965</v>
      </c>
      <c r="D10" s="858">
        <v>0</v>
      </c>
      <c r="E10" s="858">
        <v>0</v>
      </c>
      <c r="F10" s="1357"/>
      <c r="G10" s="494"/>
      <c r="H10" s="1359"/>
    </row>
    <row r="11" spans="1:10" s="104" customFormat="1" ht="15" x14ac:dyDescent="0.25">
      <c r="A11" s="856">
        <v>3</v>
      </c>
      <c r="B11" s="348" t="s">
        <v>643</v>
      </c>
      <c r="C11" s="857">
        <v>3833</v>
      </c>
      <c r="D11" s="858">
        <v>517</v>
      </c>
      <c r="E11" s="858">
        <v>0</v>
      </c>
      <c r="F11" s="1357"/>
      <c r="G11" s="494"/>
      <c r="H11" s="1359"/>
    </row>
    <row r="12" spans="1:10" s="104" customFormat="1" ht="15" x14ac:dyDescent="0.25">
      <c r="A12" s="856">
        <v>4</v>
      </c>
      <c r="B12" s="348" t="s">
        <v>644</v>
      </c>
      <c r="C12" s="857">
        <v>4740</v>
      </c>
      <c r="D12" s="858">
        <v>0</v>
      </c>
      <c r="E12" s="858">
        <v>0</v>
      </c>
      <c r="F12" s="1357"/>
      <c r="G12" s="494"/>
      <c r="H12" s="1359"/>
    </row>
    <row r="13" spans="1:10" s="104" customFormat="1" ht="15" x14ac:dyDescent="0.25">
      <c r="A13" s="856">
        <v>5</v>
      </c>
      <c r="B13" s="348" t="s">
        <v>645</v>
      </c>
      <c r="C13" s="857">
        <v>3236</v>
      </c>
      <c r="D13" s="858">
        <v>3077</v>
      </c>
      <c r="E13" s="858">
        <v>180</v>
      </c>
      <c r="F13" s="1357"/>
      <c r="G13" s="494"/>
      <c r="H13" s="1359"/>
    </row>
    <row r="14" spans="1:10" s="104" customFormat="1" ht="15" x14ac:dyDescent="0.25">
      <c r="A14" s="856">
        <v>6</v>
      </c>
      <c r="B14" s="348" t="s">
        <v>646</v>
      </c>
      <c r="C14" s="857">
        <v>2241</v>
      </c>
      <c r="D14" s="858">
        <v>2847</v>
      </c>
      <c r="E14" s="858">
        <v>0</v>
      </c>
      <c r="F14" s="1357"/>
      <c r="G14" s="494"/>
      <c r="H14" s="1359"/>
    </row>
    <row r="15" spans="1:10" s="104" customFormat="1" ht="15" x14ac:dyDescent="0.25">
      <c r="A15" s="856">
        <v>7</v>
      </c>
      <c r="B15" s="348" t="s">
        <v>647</v>
      </c>
      <c r="C15" s="857">
        <v>3021</v>
      </c>
      <c r="D15" s="858">
        <v>0</v>
      </c>
      <c r="E15" s="858">
        <v>0</v>
      </c>
      <c r="F15" s="1357"/>
      <c r="G15" s="494"/>
      <c r="H15" s="1359"/>
    </row>
    <row r="16" spans="1:10" s="104" customFormat="1" ht="15" x14ac:dyDescent="0.25">
      <c r="A16" s="856">
        <v>8</v>
      </c>
      <c r="B16" s="348" t="s">
        <v>648</v>
      </c>
      <c r="C16" s="857">
        <v>1179</v>
      </c>
      <c r="D16" s="858">
        <v>180</v>
      </c>
      <c r="E16" s="858">
        <v>180</v>
      </c>
      <c r="F16" s="1357"/>
      <c r="G16" s="494"/>
      <c r="H16" s="1359"/>
    </row>
    <row r="17" spans="1:10" s="104" customFormat="1" ht="15" x14ac:dyDescent="0.25">
      <c r="A17" s="856">
        <v>9</v>
      </c>
      <c r="B17" s="348" t="s">
        <v>649</v>
      </c>
      <c r="C17" s="857">
        <v>4182</v>
      </c>
      <c r="D17" s="858">
        <v>953</v>
      </c>
      <c r="E17" s="858">
        <v>0</v>
      </c>
      <c r="F17" s="1357"/>
      <c r="G17" s="494"/>
      <c r="H17" s="1359"/>
    </row>
    <row r="18" spans="1:10" s="104" customFormat="1" ht="15" x14ac:dyDescent="0.25">
      <c r="A18" s="856">
        <v>10</v>
      </c>
      <c r="B18" s="348" t="s">
        <v>650</v>
      </c>
      <c r="C18" s="857">
        <v>3043</v>
      </c>
      <c r="D18" s="858">
        <v>0</v>
      </c>
      <c r="E18" s="858">
        <v>0</v>
      </c>
      <c r="F18" s="1357"/>
      <c r="G18" s="494"/>
      <c r="H18" s="1359"/>
    </row>
    <row r="19" spans="1:10" s="104" customFormat="1" ht="15" x14ac:dyDescent="0.25">
      <c r="A19" s="856">
        <v>11</v>
      </c>
      <c r="B19" s="348" t="s">
        <v>651</v>
      </c>
      <c r="C19" s="857">
        <v>2262</v>
      </c>
      <c r="D19" s="858">
        <v>5129</v>
      </c>
      <c r="E19" s="858">
        <v>0</v>
      </c>
      <c r="F19" s="1357"/>
      <c r="G19" s="494"/>
      <c r="H19" s="1359"/>
    </row>
    <row r="20" spans="1:10" s="104" customFormat="1" ht="15" x14ac:dyDescent="0.25">
      <c r="A20" s="856">
        <v>12</v>
      </c>
      <c r="B20" s="348" t="s">
        <v>652</v>
      </c>
      <c r="C20" s="857">
        <v>1980</v>
      </c>
      <c r="D20" s="858">
        <v>0</v>
      </c>
      <c r="E20" s="858">
        <v>0</v>
      </c>
      <c r="F20" s="1357"/>
      <c r="G20" s="494"/>
      <c r="H20" s="1359"/>
    </row>
    <row r="21" spans="1:10" s="104" customFormat="1" ht="15" x14ac:dyDescent="0.25">
      <c r="A21" s="856">
        <v>13</v>
      </c>
      <c r="B21" s="348" t="s">
        <v>653</v>
      </c>
      <c r="C21" s="857">
        <v>3318</v>
      </c>
      <c r="D21" s="858">
        <v>917</v>
      </c>
      <c r="E21" s="858">
        <v>0</v>
      </c>
      <c r="F21" s="1357"/>
      <c r="G21" s="494"/>
      <c r="H21" s="1359"/>
    </row>
    <row r="22" spans="1:10" s="104" customFormat="1" ht="15" x14ac:dyDescent="0.25">
      <c r="A22" s="856">
        <v>14</v>
      </c>
      <c r="B22" s="348" t="s">
        <v>654</v>
      </c>
      <c r="C22" s="857">
        <v>5879</v>
      </c>
      <c r="D22" s="858">
        <v>0</v>
      </c>
      <c r="E22" s="858">
        <v>0</v>
      </c>
      <c r="F22" s="1357"/>
      <c r="G22" s="494"/>
      <c r="H22" s="1359"/>
    </row>
    <row r="23" spans="1:10" s="104" customFormat="1" ht="15" x14ac:dyDescent="0.25">
      <c r="A23" s="856">
        <v>15</v>
      </c>
      <c r="B23" s="348" t="s">
        <v>655</v>
      </c>
      <c r="C23" s="857">
        <v>5919</v>
      </c>
      <c r="D23" s="858">
        <v>0</v>
      </c>
      <c r="E23" s="858">
        <v>0</v>
      </c>
      <c r="F23" s="1357"/>
      <c r="G23" s="494"/>
      <c r="H23" s="1359"/>
    </row>
    <row r="24" spans="1:10" s="104" customFormat="1" ht="15" x14ac:dyDescent="0.25">
      <c r="A24" s="856">
        <v>16</v>
      </c>
      <c r="B24" s="348" t="s">
        <v>656</v>
      </c>
      <c r="C24" s="857">
        <v>6545</v>
      </c>
      <c r="D24" s="858">
        <v>1116</v>
      </c>
      <c r="E24" s="858">
        <v>180</v>
      </c>
      <c r="F24" s="1357"/>
      <c r="G24" s="494"/>
      <c r="H24" s="1359"/>
    </row>
    <row r="25" spans="1:10" s="104" customFormat="1" ht="15" x14ac:dyDescent="0.25">
      <c r="A25" s="856">
        <v>17</v>
      </c>
      <c r="B25" s="348" t="s">
        <v>657</v>
      </c>
      <c r="C25" s="857">
        <v>4136</v>
      </c>
      <c r="D25" s="858">
        <v>0</v>
      </c>
      <c r="E25" s="858">
        <v>0</v>
      </c>
      <c r="F25" s="1357"/>
      <c r="G25" s="494"/>
      <c r="H25" s="1359"/>
    </row>
    <row r="26" spans="1:10" s="104" customFormat="1" ht="15" x14ac:dyDescent="0.25">
      <c r="A26" s="856">
        <v>18</v>
      </c>
      <c r="B26" s="348" t="s">
        <v>658</v>
      </c>
      <c r="C26" s="857">
        <v>5887</v>
      </c>
      <c r="D26" s="858">
        <v>298</v>
      </c>
      <c r="E26" s="858">
        <v>0</v>
      </c>
      <c r="F26" s="1357"/>
      <c r="G26" s="494"/>
      <c r="H26" s="1359"/>
    </row>
    <row r="27" spans="1:10" ht="15.75" x14ac:dyDescent="0.25">
      <c r="A27" s="856">
        <v>19</v>
      </c>
      <c r="B27" s="348" t="s">
        <v>659</v>
      </c>
      <c r="C27" s="857">
        <v>6219</v>
      </c>
      <c r="D27" s="859">
        <v>179</v>
      </c>
      <c r="E27" s="859">
        <v>180</v>
      </c>
      <c r="F27" s="1357"/>
      <c r="G27" s="491"/>
      <c r="H27" s="1359"/>
      <c r="J27" s="1630"/>
    </row>
    <row r="28" spans="1:10" ht="15.75" x14ac:dyDescent="0.25">
      <c r="A28" s="856">
        <v>20</v>
      </c>
      <c r="B28" s="348" t="s">
        <v>660</v>
      </c>
      <c r="C28" s="857">
        <v>4398</v>
      </c>
      <c r="D28" s="859">
        <v>1063</v>
      </c>
      <c r="E28" s="859">
        <v>0</v>
      </c>
      <c r="F28" s="1357"/>
      <c r="G28" s="246"/>
      <c r="H28" s="1359"/>
    </row>
    <row r="29" spans="1:10" ht="15.75" x14ac:dyDescent="0.25">
      <c r="A29" s="856">
        <v>21</v>
      </c>
      <c r="B29" s="348" t="s">
        <v>661</v>
      </c>
      <c r="C29" s="857">
        <v>808</v>
      </c>
      <c r="D29" s="859">
        <v>0</v>
      </c>
      <c r="E29" s="859">
        <v>0</v>
      </c>
      <c r="F29" s="1357"/>
      <c r="G29" s="491"/>
      <c r="H29" s="1359"/>
    </row>
    <row r="30" spans="1:10" ht="15.75" x14ac:dyDescent="0.25">
      <c r="A30" s="856">
        <v>22</v>
      </c>
      <c r="B30" s="348" t="s">
        <v>662</v>
      </c>
      <c r="C30" s="857">
        <v>1703</v>
      </c>
      <c r="D30" s="859">
        <v>0</v>
      </c>
      <c r="E30" s="859">
        <v>0</v>
      </c>
      <c r="F30" s="1357"/>
      <c r="G30" s="491"/>
      <c r="H30" s="1359"/>
    </row>
    <row r="31" spans="1:10" ht="15.75" x14ac:dyDescent="0.25">
      <c r="A31" s="856">
        <v>23</v>
      </c>
      <c r="B31" s="348" t="s">
        <v>663</v>
      </c>
      <c r="C31" s="857">
        <v>2344</v>
      </c>
      <c r="D31" s="859">
        <v>179</v>
      </c>
      <c r="E31" s="859">
        <v>180</v>
      </c>
      <c r="F31" s="1357"/>
      <c r="G31" s="491"/>
      <c r="H31" s="1359"/>
    </row>
    <row r="32" spans="1:10" ht="15.75" x14ac:dyDescent="0.25">
      <c r="A32" s="856">
        <v>24</v>
      </c>
      <c r="B32" s="348" t="s">
        <v>664</v>
      </c>
      <c r="C32" s="857">
        <v>462</v>
      </c>
      <c r="D32" s="859">
        <v>0</v>
      </c>
      <c r="E32" s="859">
        <v>0</v>
      </c>
      <c r="F32" s="1357"/>
      <c r="G32" s="491"/>
      <c r="H32" s="1359"/>
    </row>
    <row r="33" spans="1:13" ht="15.75" x14ac:dyDescent="0.25">
      <c r="A33" s="1152" t="s">
        <v>873</v>
      </c>
      <c r="B33" s="1154"/>
      <c r="C33" s="860">
        <v>83945</v>
      </c>
      <c r="D33" s="811">
        <f>SUM(D9:D32)</f>
        <v>16554</v>
      </c>
      <c r="E33" s="811">
        <f>SUM(E9:E32)</f>
        <v>900</v>
      </c>
      <c r="F33" s="247"/>
      <c r="G33" s="493"/>
      <c r="H33" s="1360"/>
    </row>
    <row r="34" spans="1:13" x14ac:dyDescent="0.2">
      <c r="A34" s="108"/>
      <c r="D34" s="366"/>
      <c r="E34" s="365"/>
    </row>
    <row r="36" spans="1:13" x14ac:dyDescent="0.2">
      <c r="A36" s="9" t="s">
        <v>1191</v>
      </c>
      <c r="B36" s="790"/>
      <c r="D36" s="861" t="s">
        <v>806</v>
      </c>
      <c r="F36" s="1214" t="s">
        <v>803</v>
      </c>
      <c r="G36" s="1214"/>
      <c r="H36" s="1214"/>
    </row>
    <row r="37" spans="1:13" ht="15" customHeight="1" x14ac:dyDescent="0.2">
      <c r="A37" s="790"/>
      <c r="B37" s="790"/>
      <c r="D37" s="861" t="s">
        <v>807</v>
      </c>
      <c r="F37" s="1214" t="s">
        <v>802</v>
      </c>
      <c r="G37" s="1214"/>
      <c r="H37" s="1214"/>
      <c r="I37" s="862"/>
    </row>
    <row r="38" spans="1:13" ht="15" customHeight="1" x14ac:dyDescent="0.2">
      <c r="A38" s="322"/>
      <c r="B38" s="322"/>
      <c r="D38" s="861" t="s">
        <v>808</v>
      </c>
      <c r="E38" s="322"/>
      <c r="F38" s="322"/>
      <c r="G38" s="303"/>
      <c r="H38" s="862"/>
      <c r="I38" s="862"/>
    </row>
    <row r="39" spans="1:13" ht="15" customHeight="1" x14ac:dyDescent="0.2">
      <c r="A39" s="863"/>
      <c r="B39" s="863"/>
      <c r="C39" s="863"/>
      <c r="D39" s="863"/>
      <c r="E39" s="863"/>
      <c r="F39" s="864"/>
      <c r="G39" s="864"/>
      <c r="H39" s="864"/>
      <c r="I39" s="864"/>
    </row>
    <row r="40" spans="1:13" x14ac:dyDescent="0.2">
      <c r="A40" s="863"/>
      <c r="C40" s="863"/>
      <c r="D40" s="863"/>
      <c r="E40" s="863"/>
      <c r="F40" s="1355"/>
      <c r="G40" s="1355"/>
      <c r="H40" s="863"/>
      <c r="I40" s="863"/>
    </row>
    <row r="41" spans="1:13" x14ac:dyDescent="0.2">
      <c r="A41" s="863"/>
      <c r="B41" s="863"/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</row>
  </sheetData>
  <mergeCells count="10">
    <mergeCell ref="F36:H36"/>
    <mergeCell ref="F37:H37"/>
    <mergeCell ref="F40:G40"/>
    <mergeCell ref="A1:F1"/>
    <mergeCell ref="A2:G2"/>
    <mergeCell ref="A4:G4"/>
    <mergeCell ref="F6:H6"/>
    <mergeCell ref="F9:F32"/>
    <mergeCell ref="H9:H33"/>
    <mergeCell ref="A33:B33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6600CC"/>
    <pageSetUpPr fitToPage="1"/>
  </sheetPr>
  <dimension ref="A1:S38"/>
  <sheetViews>
    <sheetView topLeftCell="A16" zoomScaleNormal="100" zoomScaleSheetLayoutView="90" workbookViewId="0">
      <selection activeCell="G27" sqref="G27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1085"/>
      <c r="E1" s="1085"/>
      <c r="H1" s="33"/>
      <c r="I1" s="1297" t="s">
        <v>64</v>
      </c>
      <c r="J1" s="1297"/>
    </row>
    <row r="2" spans="1:19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9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9" ht="10.5" customHeight="1" x14ac:dyDescent="0.2"/>
    <row r="5" spans="1:19" s="351" customFormat="1" ht="24.75" customHeight="1" x14ac:dyDescent="0.25">
      <c r="A5" s="1362" t="s">
        <v>396</v>
      </c>
      <c r="B5" s="1362"/>
      <c r="C5" s="1362"/>
      <c r="D5" s="1362"/>
      <c r="E5" s="1362"/>
      <c r="F5" s="1362"/>
      <c r="G5" s="1362"/>
      <c r="H5" s="1362"/>
      <c r="I5" s="1362"/>
      <c r="J5" s="1362"/>
      <c r="K5" s="1362"/>
    </row>
    <row r="6" spans="1:19" s="351" customFormat="1" ht="15.75" customHeight="1" x14ac:dyDescent="0.25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9" s="351" customFormat="1" x14ac:dyDescent="0.2">
      <c r="A7" s="26" t="s">
        <v>687</v>
      </c>
      <c r="B7" s="26"/>
      <c r="E7" s="1312"/>
      <c r="F7" s="1312"/>
      <c r="G7" s="1312"/>
      <c r="H7" s="1312"/>
      <c r="I7" s="1312" t="s">
        <v>1198</v>
      </c>
      <c r="J7" s="1312"/>
      <c r="K7" s="1312"/>
    </row>
    <row r="8" spans="1:19" s="8" customFormat="1" ht="15.75" hidden="1" x14ac:dyDescent="0.25">
      <c r="C8" s="1259" t="s">
        <v>13</v>
      </c>
      <c r="D8" s="1259"/>
      <c r="E8" s="1259"/>
      <c r="F8" s="1259"/>
      <c r="G8" s="1259"/>
      <c r="H8" s="1259"/>
      <c r="I8" s="1259"/>
      <c r="J8" s="1259"/>
    </row>
    <row r="9" spans="1:19" ht="44.25" customHeight="1" x14ac:dyDescent="0.2">
      <c r="A9" s="1262" t="s">
        <v>20</v>
      </c>
      <c r="B9" s="1262" t="s">
        <v>54</v>
      </c>
      <c r="C9" s="1103" t="s">
        <v>420</v>
      </c>
      <c r="D9" s="1104"/>
      <c r="E9" s="1103" t="s">
        <v>34</v>
      </c>
      <c r="F9" s="1104"/>
      <c r="G9" s="1103" t="s">
        <v>35</v>
      </c>
      <c r="H9" s="1104"/>
      <c r="I9" s="1109" t="s">
        <v>97</v>
      </c>
      <c r="J9" s="1109"/>
      <c r="K9" s="1262" t="s">
        <v>470</v>
      </c>
      <c r="R9" s="4"/>
      <c r="S9" s="7"/>
    </row>
    <row r="10" spans="1:19" s="9" customFormat="1" ht="42.6" customHeight="1" x14ac:dyDescent="0.2">
      <c r="A10" s="1263"/>
      <c r="B10" s="1263"/>
      <c r="C10" s="347" t="s">
        <v>36</v>
      </c>
      <c r="D10" s="347" t="s">
        <v>96</v>
      </c>
      <c r="E10" s="347" t="s">
        <v>36</v>
      </c>
      <c r="F10" s="347" t="s">
        <v>96</v>
      </c>
      <c r="G10" s="347" t="s">
        <v>36</v>
      </c>
      <c r="H10" s="347" t="s">
        <v>96</v>
      </c>
      <c r="I10" s="347" t="s">
        <v>125</v>
      </c>
      <c r="J10" s="347" t="s">
        <v>126</v>
      </c>
      <c r="K10" s="1263"/>
    </row>
    <row r="11" spans="1:19" x14ac:dyDescent="0.2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228">
        <v>11</v>
      </c>
    </row>
    <row r="12" spans="1:19" ht="20.100000000000001" customHeight="1" x14ac:dyDescent="0.2">
      <c r="A12" s="229">
        <v>1</v>
      </c>
      <c r="B12" s="487" t="s">
        <v>335</v>
      </c>
      <c r="C12" s="217">
        <v>9792</v>
      </c>
      <c r="D12" s="233">
        <v>5875.2</v>
      </c>
      <c r="E12" s="217">
        <v>9792</v>
      </c>
      <c r="F12" s="233">
        <v>5875.2</v>
      </c>
      <c r="G12" s="217">
        <v>0</v>
      </c>
      <c r="H12" s="233">
        <v>0</v>
      </c>
      <c r="I12" s="217">
        <f>C12-E12-G12</f>
        <v>0</v>
      </c>
      <c r="J12" s="233">
        <f>D12-F12-H12</f>
        <v>0</v>
      </c>
      <c r="K12" s="217"/>
    </row>
    <row r="13" spans="1:19" ht="20.100000000000001" customHeight="1" x14ac:dyDescent="0.2">
      <c r="A13" s="229">
        <v>2</v>
      </c>
      <c r="B13" s="487" t="s">
        <v>336</v>
      </c>
      <c r="C13" s="217">
        <v>1900</v>
      </c>
      <c r="D13" s="233">
        <v>1140</v>
      </c>
      <c r="E13" s="217">
        <v>1900</v>
      </c>
      <c r="F13" s="233">
        <v>1140</v>
      </c>
      <c r="G13" s="217">
        <v>0</v>
      </c>
      <c r="H13" s="233">
        <v>0</v>
      </c>
      <c r="I13" s="217">
        <f t="shared" ref="I13:I25" si="0">C13-E13-G13</f>
        <v>0</v>
      </c>
      <c r="J13" s="233">
        <f t="shared" ref="J13:J25" si="1">D13-F13-H13</f>
        <v>0</v>
      </c>
      <c r="K13" s="217"/>
    </row>
    <row r="14" spans="1:19" ht="20.100000000000001" customHeight="1" x14ac:dyDescent="0.2">
      <c r="A14" s="229">
        <v>3</v>
      </c>
      <c r="B14" s="487" t="s">
        <v>337</v>
      </c>
      <c r="C14" s="217">
        <v>36958</v>
      </c>
      <c r="D14" s="233">
        <v>22174.799999999999</v>
      </c>
      <c r="E14" s="217">
        <v>36958</v>
      </c>
      <c r="F14" s="233">
        <v>22174.799999999999</v>
      </c>
      <c r="G14" s="217">
        <v>0</v>
      </c>
      <c r="H14" s="233">
        <v>0</v>
      </c>
      <c r="I14" s="217">
        <f t="shared" si="0"/>
        <v>0</v>
      </c>
      <c r="J14" s="233">
        <f t="shared" si="1"/>
        <v>0</v>
      </c>
      <c r="K14" s="217"/>
    </row>
    <row r="15" spans="1:19" ht="20.100000000000001" customHeight="1" x14ac:dyDescent="0.2">
      <c r="A15" s="229">
        <v>4</v>
      </c>
      <c r="B15" s="487" t="s">
        <v>338</v>
      </c>
      <c r="C15" s="217">
        <v>8419</v>
      </c>
      <c r="D15" s="233">
        <v>17398.53</v>
      </c>
      <c r="E15" s="217">
        <v>8419</v>
      </c>
      <c r="F15" s="233">
        <v>17398.53</v>
      </c>
      <c r="G15" s="217">
        <v>0</v>
      </c>
      <c r="H15" s="233">
        <v>0</v>
      </c>
      <c r="I15" s="217">
        <f t="shared" si="0"/>
        <v>0</v>
      </c>
      <c r="J15" s="233">
        <f t="shared" si="1"/>
        <v>0</v>
      </c>
      <c r="K15" s="217"/>
    </row>
    <row r="16" spans="1:19" ht="20.100000000000001" customHeight="1" x14ac:dyDescent="0.2">
      <c r="A16" s="229">
        <v>5</v>
      </c>
      <c r="B16" s="487" t="s">
        <v>339</v>
      </c>
      <c r="C16" s="217">
        <v>7193</v>
      </c>
      <c r="D16" s="233">
        <v>12355.88</v>
      </c>
      <c r="E16" s="217">
        <v>7193</v>
      </c>
      <c r="F16" s="233">
        <v>12355.88</v>
      </c>
      <c r="G16" s="217">
        <v>0</v>
      </c>
      <c r="H16" s="233">
        <v>0</v>
      </c>
      <c r="I16" s="217">
        <f t="shared" si="0"/>
        <v>0</v>
      </c>
      <c r="J16" s="233">
        <f t="shared" si="1"/>
        <v>0</v>
      </c>
      <c r="K16" s="217"/>
    </row>
    <row r="17" spans="1:11" ht="20.100000000000001" customHeight="1" x14ac:dyDescent="0.2">
      <c r="A17" s="229">
        <v>6</v>
      </c>
      <c r="B17" s="487" t="s">
        <v>340</v>
      </c>
      <c r="C17" s="217">
        <v>3923</v>
      </c>
      <c r="D17" s="233">
        <v>7180.54</v>
      </c>
      <c r="E17" s="217">
        <v>3923</v>
      </c>
      <c r="F17" s="233">
        <v>7180.54</v>
      </c>
      <c r="G17" s="217">
        <v>0</v>
      </c>
      <c r="H17" s="233">
        <v>0</v>
      </c>
      <c r="I17" s="217">
        <f t="shared" si="0"/>
        <v>0</v>
      </c>
      <c r="J17" s="233">
        <f t="shared" si="1"/>
        <v>0</v>
      </c>
      <c r="K17" s="217"/>
    </row>
    <row r="18" spans="1:11" ht="20.100000000000001" customHeight="1" x14ac:dyDescent="0.2">
      <c r="A18" s="229">
        <v>7</v>
      </c>
      <c r="B18" s="487" t="s">
        <v>341</v>
      </c>
      <c r="C18" s="217">
        <v>0</v>
      </c>
      <c r="D18" s="233">
        <v>0</v>
      </c>
      <c r="E18" s="217">
        <v>0</v>
      </c>
      <c r="F18" s="233">
        <v>0</v>
      </c>
      <c r="G18" s="217">
        <v>0</v>
      </c>
      <c r="H18" s="233">
        <v>0</v>
      </c>
      <c r="I18" s="217">
        <f t="shared" si="0"/>
        <v>0</v>
      </c>
      <c r="J18" s="233">
        <f t="shared" si="1"/>
        <v>0</v>
      </c>
      <c r="K18" s="217"/>
    </row>
    <row r="19" spans="1:11" s="7" customFormat="1" ht="20.100000000000001" customHeight="1" x14ac:dyDescent="0.2">
      <c r="A19" s="229">
        <v>8</v>
      </c>
      <c r="B19" s="487" t="s">
        <v>223</v>
      </c>
      <c r="C19" s="217">
        <v>13129</v>
      </c>
      <c r="D19" s="233">
        <v>19693.5</v>
      </c>
      <c r="E19" s="217">
        <v>13129</v>
      </c>
      <c r="F19" s="233">
        <v>19693.5</v>
      </c>
      <c r="G19" s="217">
        <v>0</v>
      </c>
      <c r="H19" s="233">
        <v>0</v>
      </c>
      <c r="I19" s="217">
        <f t="shared" si="0"/>
        <v>0</v>
      </c>
      <c r="J19" s="233">
        <f t="shared" si="1"/>
        <v>0</v>
      </c>
      <c r="K19" s="217"/>
    </row>
    <row r="20" spans="1:11" s="7" customFormat="1" ht="20.100000000000001" customHeight="1" x14ac:dyDescent="0.2">
      <c r="A20" s="229">
        <v>9</v>
      </c>
      <c r="B20" s="487" t="s">
        <v>319</v>
      </c>
      <c r="C20" s="217">
        <v>0</v>
      </c>
      <c r="D20" s="233">
        <v>0</v>
      </c>
      <c r="E20" s="217">
        <v>0</v>
      </c>
      <c r="F20" s="233">
        <v>0</v>
      </c>
      <c r="G20" s="217">
        <v>0</v>
      </c>
      <c r="H20" s="233">
        <v>0</v>
      </c>
      <c r="I20" s="217">
        <f t="shared" si="0"/>
        <v>0</v>
      </c>
      <c r="J20" s="233">
        <f t="shared" si="1"/>
        <v>0</v>
      </c>
      <c r="K20" s="217"/>
    </row>
    <row r="21" spans="1:11" s="7" customFormat="1" ht="20.100000000000001" customHeight="1" x14ac:dyDescent="0.2">
      <c r="A21" s="229">
        <v>10</v>
      </c>
      <c r="B21" s="487" t="s">
        <v>469</v>
      </c>
      <c r="C21" s="217">
        <v>0</v>
      </c>
      <c r="D21" s="233">
        <v>0</v>
      </c>
      <c r="E21" s="217">
        <v>0</v>
      </c>
      <c r="F21" s="233">
        <v>0</v>
      </c>
      <c r="G21" s="217">
        <v>0</v>
      </c>
      <c r="H21" s="233">
        <v>0</v>
      </c>
      <c r="I21" s="217">
        <f t="shared" si="0"/>
        <v>0</v>
      </c>
      <c r="J21" s="233">
        <f t="shared" si="1"/>
        <v>0</v>
      </c>
      <c r="K21" s="217"/>
    </row>
    <row r="22" spans="1:11" s="7" customFormat="1" ht="20.100000000000001" customHeight="1" x14ac:dyDescent="0.2">
      <c r="A22" s="229">
        <v>11</v>
      </c>
      <c r="B22" s="487" t="s">
        <v>432</v>
      </c>
      <c r="C22" s="217">
        <v>0</v>
      </c>
      <c r="D22" s="233">
        <v>0</v>
      </c>
      <c r="E22" s="217">
        <v>0</v>
      </c>
      <c r="F22" s="233">
        <v>0</v>
      </c>
      <c r="G22" s="217">
        <v>0</v>
      </c>
      <c r="H22" s="233">
        <v>0</v>
      </c>
      <c r="I22" s="217">
        <f t="shared" si="0"/>
        <v>0</v>
      </c>
      <c r="J22" s="233">
        <f t="shared" si="1"/>
        <v>0</v>
      </c>
      <c r="K22" s="217"/>
    </row>
    <row r="23" spans="1:11" s="7" customFormat="1" ht="20.100000000000001" customHeight="1" x14ac:dyDescent="0.2">
      <c r="A23" s="229">
        <v>12</v>
      </c>
      <c r="B23" s="487" t="s">
        <v>468</v>
      </c>
      <c r="C23" s="217">
        <v>0</v>
      </c>
      <c r="D23" s="233">
        <v>0</v>
      </c>
      <c r="E23" s="217">
        <v>0</v>
      </c>
      <c r="F23" s="233">
        <v>0</v>
      </c>
      <c r="G23" s="217">
        <v>0</v>
      </c>
      <c r="H23" s="233">
        <v>0</v>
      </c>
      <c r="I23" s="217">
        <f t="shared" si="0"/>
        <v>0</v>
      </c>
      <c r="J23" s="233">
        <f t="shared" si="1"/>
        <v>0</v>
      </c>
      <c r="K23" s="217"/>
    </row>
    <row r="24" spans="1:11" s="7" customFormat="1" ht="20.100000000000001" customHeight="1" x14ac:dyDescent="0.2">
      <c r="A24" s="229">
        <v>13</v>
      </c>
      <c r="B24" s="487" t="s">
        <v>678</v>
      </c>
      <c r="C24" s="217">
        <v>268</v>
      </c>
      <c r="D24" s="233">
        <v>769.16</v>
      </c>
      <c r="E24" s="217">
        <v>268</v>
      </c>
      <c r="F24" s="233">
        <v>769.16</v>
      </c>
      <c r="G24" s="217">
        <v>0</v>
      </c>
      <c r="H24" s="233">
        <v>0</v>
      </c>
      <c r="I24" s="217">
        <f t="shared" si="0"/>
        <v>0</v>
      </c>
      <c r="J24" s="233">
        <f t="shared" si="1"/>
        <v>0</v>
      </c>
      <c r="K24" s="217"/>
    </row>
    <row r="25" spans="1:11" s="7" customFormat="1" ht="20.100000000000001" customHeight="1" x14ac:dyDescent="0.2">
      <c r="A25" s="229">
        <v>14</v>
      </c>
      <c r="B25" s="589" t="s">
        <v>874</v>
      </c>
      <c r="C25" s="217">
        <v>274</v>
      </c>
      <c r="D25" s="233">
        <v>786.38000000000011</v>
      </c>
      <c r="E25" s="591">
        <v>0</v>
      </c>
      <c r="F25" s="233">
        <v>0</v>
      </c>
      <c r="G25" s="217">
        <v>274</v>
      </c>
      <c r="H25" s="233">
        <v>786.38</v>
      </c>
      <c r="I25" s="217">
        <f t="shared" si="0"/>
        <v>0</v>
      </c>
      <c r="J25" s="233">
        <f t="shared" si="1"/>
        <v>0</v>
      </c>
      <c r="K25" s="217"/>
    </row>
    <row r="26" spans="1:11" s="7" customFormat="1" ht="20.100000000000001" customHeight="1" x14ac:dyDescent="0.2">
      <c r="A26" s="346" t="s">
        <v>16</v>
      </c>
      <c r="B26" s="217"/>
      <c r="C26" s="592">
        <f t="shared" ref="C26:J26" si="2">SUM(C12:C25)</f>
        <v>81856</v>
      </c>
      <c r="D26" s="686">
        <f t="shared" si="2"/>
        <v>87373.99</v>
      </c>
      <c r="E26" s="592">
        <f t="shared" si="2"/>
        <v>81582</v>
      </c>
      <c r="F26" s="686">
        <f t="shared" si="2"/>
        <v>86587.61</v>
      </c>
      <c r="G26" s="592">
        <f t="shared" si="2"/>
        <v>274</v>
      </c>
      <c r="H26" s="686">
        <f t="shared" si="2"/>
        <v>786.38</v>
      </c>
      <c r="I26" s="592">
        <f t="shared" si="2"/>
        <v>0</v>
      </c>
      <c r="J26" s="686">
        <f t="shared" si="2"/>
        <v>0</v>
      </c>
      <c r="K26" s="230"/>
    </row>
    <row r="27" spans="1:11" s="7" customFormat="1" ht="27.75" customHeight="1" x14ac:dyDescent="0.25">
      <c r="A27" s="6"/>
      <c r="C27" s="696"/>
      <c r="D27" s="697"/>
      <c r="E27" s="1054">
        <f>E26/C26</f>
        <v>0.99665265832681782</v>
      </c>
      <c r="F27" s="221"/>
      <c r="G27" s="22"/>
      <c r="H27" s="221"/>
      <c r="I27" s="22"/>
      <c r="J27" s="221"/>
      <c r="K27" s="22"/>
    </row>
    <row r="28" spans="1:11" s="7" customFormat="1" ht="24.75" customHeight="1" x14ac:dyDescent="0.2">
      <c r="A28" s="903"/>
      <c r="B28" s="903"/>
      <c r="C28" s="903"/>
      <c r="D28" s="903"/>
      <c r="E28" s="903"/>
      <c r="F28" s="903"/>
      <c r="G28" s="903"/>
      <c r="H28" s="903"/>
      <c r="I28" s="698"/>
      <c r="J28" s="698"/>
      <c r="K28" s="698"/>
    </row>
    <row r="29" spans="1:11" s="7" customFormat="1" ht="15.75" customHeight="1" x14ac:dyDescent="0.2">
      <c r="A29" s="903"/>
      <c r="B29" s="903"/>
      <c r="C29" s="903"/>
      <c r="D29" s="903"/>
      <c r="E29" s="903"/>
      <c r="F29" s="903"/>
      <c r="G29" s="903"/>
      <c r="H29" s="903"/>
      <c r="I29" s="698"/>
      <c r="J29" s="698"/>
      <c r="K29" s="698"/>
    </row>
    <row r="30" spans="1:11" s="7" customFormat="1" ht="12.75" customHeight="1" x14ac:dyDescent="0.2">
      <c r="A30" s="903"/>
      <c r="B30" s="903"/>
      <c r="C30" s="903"/>
      <c r="D30" s="903"/>
      <c r="E30" s="903"/>
      <c r="F30" s="903"/>
      <c r="G30" s="903"/>
      <c r="H30" s="903"/>
      <c r="I30" s="698"/>
      <c r="J30" s="698"/>
      <c r="K30" s="698"/>
    </row>
    <row r="31" spans="1:11" s="7" customFormat="1" ht="25.5" customHeight="1" x14ac:dyDescent="0.2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</row>
    <row r="32" spans="1:11" s="7" customFormat="1" x14ac:dyDescent="0.2">
      <c r="A32" s="5"/>
      <c r="H32" s="254"/>
      <c r="I32" s="254"/>
      <c r="J32" s="254"/>
    </row>
    <row r="33" spans="1:16" s="351" customFormat="1" ht="13.9" customHeight="1" x14ac:dyDescent="0.2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s="351" customFormat="1" ht="13.15" customHeight="1" x14ac:dyDescent="0.2">
      <c r="A34" s="9" t="s">
        <v>1191</v>
      </c>
      <c r="B34" s="355"/>
      <c r="C34" s="355"/>
      <c r="D34" s="355"/>
      <c r="E34" s="1361" t="s">
        <v>806</v>
      </c>
      <c r="F34" s="1361"/>
      <c r="G34" s="1361"/>
      <c r="H34" s="254"/>
      <c r="I34" s="1085" t="s">
        <v>803</v>
      </c>
      <c r="J34" s="1085"/>
      <c r="K34" s="1085"/>
      <c r="L34" s="254"/>
      <c r="M34" s="254"/>
      <c r="N34" s="254"/>
      <c r="O34" s="254"/>
      <c r="P34" s="254"/>
    </row>
    <row r="35" spans="1:16" s="351" customFormat="1" ht="13.15" customHeight="1" x14ac:dyDescent="0.2">
      <c r="A35" s="355"/>
      <c r="B35" s="355"/>
      <c r="C35" s="355"/>
      <c r="D35" s="355"/>
      <c r="E35" s="1361" t="s">
        <v>807</v>
      </c>
      <c r="F35" s="1361"/>
      <c r="G35" s="1361"/>
      <c r="H35" s="26"/>
      <c r="I35" s="1258" t="s">
        <v>802</v>
      </c>
      <c r="J35" s="1258"/>
      <c r="K35" s="1258"/>
      <c r="L35" s="254"/>
      <c r="M35" s="254"/>
      <c r="N35" s="254"/>
      <c r="O35" s="254"/>
      <c r="P35" s="254"/>
    </row>
    <row r="36" spans="1:16" s="351" customFormat="1" x14ac:dyDescent="0.2">
      <c r="A36" s="9"/>
      <c r="B36" s="9"/>
      <c r="C36" s="9"/>
      <c r="D36" s="9"/>
      <c r="E36" s="1361" t="s">
        <v>808</v>
      </c>
      <c r="F36" s="1361"/>
      <c r="G36" s="1361"/>
      <c r="H36" s="26"/>
      <c r="I36" s="26"/>
    </row>
    <row r="37" spans="1:16" s="351" customFormat="1" x14ac:dyDescent="0.2">
      <c r="A37" s="9"/>
    </row>
    <row r="38" spans="1:16" x14ac:dyDescent="0.2">
      <c r="A38" s="1314"/>
      <c r="B38" s="1314"/>
      <c r="C38" s="1314"/>
      <c r="D38" s="1314"/>
      <c r="E38" s="1314"/>
      <c r="F38" s="1314"/>
      <c r="G38" s="1314"/>
      <c r="H38" s="1314"/>
      <c r="I38" s="1314"/>
      <c r="J38" s="1314"/>
    </row>
  </sheetData>
  <mergeCells count="21">
    <mergeCell ref="E7:H7"/>
    <mergeCell ref="I7:K7"/>
    <mergeCell ref="D1:E1"/>
    <mergeCell ref="I1:J1"/>
    <mergeCell ref="A2:J2"/>
    <mergeCell ref="A5:K5"/>
    <mergeCell ref="A3:K3"/>
    <mergeCell ref="C8:J8"/>
    <mergeCell ref="A9:A10"/>
    <mergeCell ref="B9:B10"/>
    <mergeCell ref="C9:D9"/>
    <mergeCell ref="E9:F9"/>
    <mergeCell ref="G9:H9"/>
    <mergeCell ref="I9:J9"/>
    <mergeCell ref="E36:G36"/>
    <mergeCell ref="A38:J38"/>
    <mergeCell ref="K9:K10"/>
    <mergeCell ref="E34:G34"/>
    <mergeCell ref="I34:K34"/>
    <mergeCell ref="E35:G35"/>
    <mergeCell ref="I35:K35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6600CC"/>
    <pageSetUpPr fitToPage="1"/>
  </sheetPr>
  <dimension ref="A1:K50"/>
  <sheetViews>
    <sheetView topLeftCell="A22" zoomScaleSheetLayoutView="90" workbookViewId="0">
      <selection activeCell="G40" sqref="G40"/>
    </sheetView>
  </sheetViews>
  <sheetFormatPr defaultRowHeight="12.75" x14ac:dyDescent="0.2"/>
  <cols>
    <col min="1" max="1" width="6.140625" customWidth="1"/>
    <col min="2" max="2" width="17.1406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1" ht="15" x14ac:dyDescent="0.2">
      <c r="D1" s="1085"/>
      <c r="E1" s="1085"/>
      <c r="H1" s="33"/>
      <c r="I1" s="1297" t="s">
        <v>342</v>
      </c>
      <c r="J1" s="1297"/>
    </row>
    <row r="2" spans="1:1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1" ht="10.5" customHeight="1" x14ac:dyDescent="0.2"/>
    <row r="5" spans="1:11" s="351" customFormat="1" ht="18.75" customHeight="1" x14ac:dyDescent="0.25">
      <c r="A5" s="1362" t="s">
        <v>397</v>
      </c>
      <c r="B5" s="1362"/>
      <c r="C5" s="1362"/>
      <c r="D5" s="1362"/>
      <c r="E5" s="1362"/>
      <c r="F5" s="1362"/>
      <c r="G5" s="1362"/>
      <c r="H5" s="1362"/>
      <c r="I5" s="1362"/>
      <c r="J5" s="1362"/>
      <c r="K5" s="1362"/>
    </row>
    <row r="6" spans="1:11" s="351" customFormat="1" ht="15.75" customHeight="1" x14ac:dyDescent="0.25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1" s="351" customFormat="1" x14ac:dyDescent="0.2">
      <c r="A7" s="26" t="s">
        <v>687</v>
      </c>
      <c r="B7" s="26"/>
      <c r="E7" s="1312"/>
      <c r="F7" s="1312"/>
      <c r="G7" s="1312"/>
      <c r="H7" s="1312"/>
      <c r="I7" s="1312" t="s">
        <v>1198</v>
      </c>
      <c r="J7" s="1312"/>
      <c r="K7" s="1312"/>
    </row>
    <row r="8" spans="1:11" s="8" customFormat="1" ht="15.75" hidden="1" x14ac:dyDescent="0.25">
      <c r="C8" s="1259" t="s">
        <v>13</v>
      </c>
      <c r="D8" s="1259"/>
      <c r="E8" s="1259"/>
      <c r="F8" s="1259"/>
      <c r="G8" s="1259"/>
      <c r="H8" s="1259"/>
      <c r="I8" s="1259"/>
      <c r="J8" s="1259"/>
    </row>
    <row r="9" spans="1:11" ht="30" customHeight="1" x14ac:dyDescent="0.2">
      <c r="A9" s="1262" t="s">
        <v>20</v>
      </c>
      <c r="B9" s="1262" t="s">
        <v>33</v>
      </c>
      <c r="C9" s="1103" t="s">
        <v>1090</v>
      </c>
      <c r="D9" s="1104"/>
      <c r="E9" s="1103" t="s">
        <v>34</v>
      </c>
      <c r="F9" s="1104"/>
      <c r="G9" s="1103" t="s">
        <v>35</v>
      </c>
      <c r="H9" s="1104"/>
      <c r="I9" s="1109" t="s">
        <v>97</v>
      </c>
      <c r="J9" s="1109"/>
      <c r="K9" s="1262" t="s">
        <v>211</v>
      </c>
    </row>
    <row r="10" spans="1:11" s="9" customFormat="1" ht="42.6" customHeight="1" x14ac:dyDescent="0.2">
      <c r="A10" s="1263"/>
      <c r="B10" s="1263"/>
      <c r="C10" s="596" t="s">
        <v>36</v>
      </c>
      <c r="D10" s="596" t="s">
        <v>96</v>
      </c>
      <c r="E10" s="596" t="s">
        <v>36</v>
      </c>
      <c r="F10" s="596" t="s">
        <v>96</v>
      </c>
      <c r="G10" s="596" t="s">
        <v>36</v>
      </c>
      <c r="H10" s="596" t="s">
        <v>96</v>
      </c>
      <c r="I10" s="596" t="s">
        <v>125</v>
      </c>
      <c r="J10" s="596" t="s">
        <v>126</v>
      </c>
      <c r="K10" s="1263"/>
    </row>
    <row r="11" spans="1:11" x14ac:dyDescent="0.2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7">
        <v>7</v>
      </c>
      <c r="H11" s="187">
        <v>8</v>
      </c>
      <c r="I11" s="187">
        <v>9</v>
      </c>
      <c r="J11" s="187">
        <v>10</v>
      </c>
      <c r="K11" s="346">
        <v>11</v>
      </c>
    </row>
    <row r="12" spans="1:11" ht="15" customHeight="1" x14ac:dyDescent="0.2">
      <c r="A12" s="346">
        <v>1</v>
      </c>
      <c r="B12" s="348" t="s">
        <v>641</v>
      </c>
      <c r="C12" s="236">
        <v>94</v>
      </c>
      <c r="D12" s="165">
        <v>269.77999999999997</v>
      </c>
      <c r="E12" s="236">
        <v>81</v>
      </c>
      <c r="F12" s="165">
        <v>232.46999999999997</v>
      </c>
      <c r="G12" s="236">
        <v>13</v>
      </c>
      <c r="H12" s="165">
        <v>37.31</v>
      </c>
      <c r="I12" s="236">
        <f>C12-E12-G12</f>
        <v>0</v>
      </c>
      <c r="J12" s="165">
        <f>D12-F12-H12</f>
        <v>0</v>
      </c>
      <c r="K12" s="165"/>
    </row>
    <row r="13" spans="1:11" ht="15" customHeight="1" x14ac:dyDescent="0.2">
      <c r="A13" s="346">
        <v>2</v>
      </c>
      <c r="B13" s="348" t="s">
        <v>642</v>
      </c>
      <c r="C13" s="236">
        <v>5242</v>
      </c>
      <c r="D13" s="165">
        <v>4647.9475000000002</v>
      </c>
      <c r="E13" s="236">
        <v>5219</v>
      </c>
      <c r="F13" s="165">
        <v>4581.9375</v>
      </c>
      <c r="G13" s="236">
        <v>23</v>
      </c>
      <c r="H13" s="165">
        <v>66.010000000000005</v>
      </c>
      <c r="I13" s="236">
        <f t="shared" ref="I13:I35" si="0">C13-E13-G13</f>
        <v>0</v>
      </c>
      <c r="J13" s="165">
        <f t="shared" ref="J13:J35" si="1">D13-F13-H13</f>
        <v>2.1316282072803006E-13</v>
      </c>
      <c r="K13" s="165"/>
    </row>
    <row r="14" spans="1:11" ht="15" customHeight="1" x14ac:dyDescent="0.2">
      <c r="A14" s="346">
        <v>3</v>
      </c>
      <c r="B14" s="348" t="s">
        <v>643</v>
      </c>
      <c r="C14" s="236">
        <v>3655</v>
      </c>
      <c r="D14" s="165">
        <v>3753.6950000000002</v>
      </c>
      <c r="E14" s="236">
        <v>3639</v>
      </c>
      <c r="F14" s="165">
        <v>3707.7750000000001</v>
      </c>
      <c r="G14" s="236">
        <v>16</v>
      </c>
      <c r="H14" s="165">
        <v>45.92</v>
      </c>
      <c r="I14" s="236">
        <f t="shared" si="0"/>
        <v>0</v>
      </c>
      <c r="J14" s="165">
        <f t="shared" si="1"/>
        <v>7.1054273576010019E-14</v>
      </c>
      <c r="K14" s="165"/>
    </row>
    <row r="15" spans="1:11" ht="15" customHeight="1" x14ac:dyDescent="0.2">
      <c r="A15" s="346">
        <v>4</v>
      </c>
      <c r="B15" s="348" t="s">
        <v>644</v>
      </c>
      <c r="C15" s="236">
        <v>6726</v>
      </c>
      <c r="D15" s="165">
        <v>7186.88</v>
      </c>
      <c r="E15" s="236">
        <v>6716</v>
      </c>
      <c r="F15" s="165">
        <v>7158.18</v>
      </c>
      <c r="G15" s="236">
        <v>10</v>
      </c>
      <c r="H15" s="165">
        <v>28.700000000000003</v>
      </c>
      <c r="I15" s="236">
        <f t="shared" si="0"/>
        <v>0</v>
      </c>
      <c r="J15" s="165">
        <f t="shared" si="1"/>
        <v>-1.8474111129762605E-13</v>
      </c>
      <c r="K15" s="165"/>
    </row>
    <row r="16" spans="1:11" ht="15" customHeight="1" x14ac:dyDescent="0.2">
      <c r="A16" s="346">
        <v>5</v>
      </c>
      <c r="B16" s="348" t="s">
        <v>645</v>
      </c>
      <c r="C16" s="236">
        <v>2582</v>
      </c>
      <c r="D16" s="165">
        <v>3543.8150000000005</v>
      </c>
      <c r="E16" s="236">
        <v>2575</v>
      </c>
      <c r="F16" s="165">
        <v>3523.7250000000004</v>
      </c>
      <c r="G16" s="236">
        <v>7</v>
      </c>
      <c r="H16" s="165">
        <v>20.09</v>
      </c>
      <c r="I16" s="236">
        <f t="shared" si="0"/>
        <v>0</v>
      </c>
      <c r="J16" s="165">
        <f t="shared" si="1"/>
        <v>1.4566126083082054E-13</v>
      </c>
      <c r="K16" s="165"/>
    </row>
    <row r="17" spans="1:11" ht="15" customHeight="1" x14ac:dyDescent="0.2">
      <c r="A17" s="346">
        <v>6</v>
      </c>
      <c r="B17" s="348" t="s">
        <v>646</v>
      </c>
      <c r="C17" s="236">
        <v>2209</v>
      </c>
      <c r="D17" s="165">
        <v>2535.2575000000002</v>
      </c>
      <c r="E17" s="236">
        <v>2206</v>
      </c>
      <c r="F17" s="165">
        <v>2526.6475</v>
      </c>
      <c r="G17" s="236">
        <v>3</v>
      </c>
      <c r="H17" s="165">
        <v>8.61</v>
      </c>
      <c r="I17" s="236">
        <f t="shared" si="0"/>
        <v>0</v>
      </c>
      <c r="J17" s="165">
        <f t="shared" si="1"/>
        <v>1.2789769243681803E-13</v>
      </c>
      <c r="K17" s="165"/>
    </row>
    <row r="18" spans="1:11" ht="15" customHeight="1" x14ac:dyDescent="0.2">
      <c r="A18" s="346">
        <v>7</v>
      </c>
      <c r="B18" s="348" t="s">
        <v>647</v>
      </c>
      <c r="C18" s="236">
        <v>3167</v>
      </c>
      <c r="D18" s="165">
        <v>2741.6524999999997</v>
      </c>
      <c r="E18" s="236">
        <v>3165</v>
      </c>
      <c r="F18" s="165">
        <v>2735.9124999999999</v>
      </c>
      <c r="G18" s="236">
        <v>2</v>
      </c>
      <c r="H18" s="165">
        <v>5.74</v>
      </c>
      <c r="I18" s="236">
        <f t="shared" si="0"/>
        <v>0</v>
      </c>
      <c r="J18" s="165">
        <f t="shared" si="1"/>
        <v>-2.1849189124623081E-13</v>
      </c>
      <c r="K18" s="165"/>
    </row>
    <row r="19" spans="1:11" ht="15" customHeight="1" x14ac:dyDescent="0.2">
      <c r="A19" s="346">
        <v>8</v>
      </c>
      <c r="B19" s="348" t="s">
        <v>648</v>
      </c>
      <c r="C19" s="236">
        <v>1507</v>
      </c>
      <c r="D19" s="165">
        <v>2169.89</v>
      </c>
      <c r="E19" s="236">
        <v>1505</v>
      </c>
      <c r="F19" s="165">
        <v>2164.15</v>
      </c>
      <c r="G19" s="236">
        <v>2</v>
      </c>
      <c r="H19" s="165">
        <v>5.74</v>
      </c>
      <c r="I19" s="236">
        <f t="shared" si="0"/>
        <v>0</v>
      </c>
      <c r="J19" s="165">
        <f t="shared" si="1"/>
        <v>-2.1849189124623081E-13</v>
      </c>
      <c r="K19" s="165"/>
    </row>
    <row r="20" spans="1:11" ht="15" customHeight="1" x14ac:dyDescent="0.2">
      <c r="A20" s="346">
        <v>9</v>
      </c>
      <c r="B20" s="348" t="s">
        <v>649</v>
      </c>
      <c r="C20" s="236">
        <v>4137</v>
      </c>
      <c r="D20" s="165">
        <v>4525.1750000000002</v>
      </c>
      <c r="E20" s="236">
        <v>4121</v>
      </c>
      <c r="F20" s="165">
        <v>4479.2550000000001</v>
      </c>
      <c r="G20" s="236">
        <v>16</v>
      </c>
      <c r="H20" s="165">
        <v>45.92</v>
      </c>
      <c r="I20" s="236">
        <f t="shared" si="0"/>
        <v>0</v>
      </c>
      <c r="J20" s="165">
        <f t="shared" si="1"/>
        <v>7.1054273576010019E-14</v>
      </c>
      <c r="K20" s="165"/>
    </row>
    <row r="21" spans="1:11" ht="15" customHeight="1" x14ac:dyDescent="0.2">
      <c r="A21" s="346">
        <v>10</v>
      </c>
      <c r="B21" s="348" t="s">
        <v>650</v>
      </c>
      <c r="C21" s="236">
        <v>3168</v>
      </c>
      <c r="D21" s="165">
        <v>3181.68</v>
      </c>
      <c r="E21" s="236">
        <v>3156</v>
      </c>
      <c r="F21" s="165">
        <v>3147.24</v>
      </c>
      <c r="G21" s="236">
        <v>12</v>
      </c>
      <c r="H21" s="165">
        <v>34.44</v>
      </c>
      <c r="I21" s="236">
        <f t="shared" si="0"/>
        <v>0</v>
      </c>
      <c r="J21" s="165">
        <f t="shared" si="1"/>
        <v>5.6843418860808015E-14</v>
      </c>
      <c r="K21" s="165"/>
    </row>
    <row r="22" spans="1:11" ht="15" customHeight="1" x14ac:dyDescent="0.2">
      <c r="A22" s="346">
        <v>11</v>
      </c>
      <c r="B22" s="348" t="s">
        <v>651</v>
      </c>
      <c r="C22" s="236">
        <v>2145</v>
      </c>
      <c r="D22" s="165">
        <v>2525.4699999999998</v>
      </c>
      <c r="E22" s="236">
        <v>2136</v>
      </c>
      <c r="F22" s="165">
        <v>2499.64</v>
      </c>
      <c r="G22" s="236">
        <v>9</v>
      </c>
      <c r="H22" s="165">
        <v>25.830000000000002</v>
      </c>
      <c r="I22" s="236">
        <f t="shared" si="0"/>
        <v>0</v>
      </c>
      <c r="J22" s="165">
        <f t="shared" si="1"/>
        <v>-7.460698725481052E-14</v>
      </c>
      <c r="K22" s="165"/>
    </row>
    <row r="23" spans="1:11" ht="15" customHeight="1" x14ac:dyDescent="0.2">
      <c r="A23" s="346">
        <v>12</v>
      </c>
      <c r="B23" s="348" t="s">
        <v>652</v>
      </c>
      <c r="C23" s="236">
        <v>2063</v>
      </c>
      <c r="D23" s="165">
        <v>3497.4</v>
      </c>
      <c r="E23" s="236">
        <v>2035</v>
      </c>
      <c r="F23" s="165">
        <v>3417.04</v>
      </c>
      <c r="G23" s="236">
        <v>28</v>
      </c>
      <c r="H23" s="165">
        <v>80.36</v>
      </c>
      <c r="I23" s="236">
        <f t="shared" si="0"/>
        <v>0</v>
      </c>
      <c r="J23" s="165">
        <f t="shared" si="1"/>
        <v>1.2789769243681803E-13</v>
      </c>
      <c r="K23" s="165"/>
    </row>
    <row r="24" spans="1:11" ht="15" customHeight="1" x14ac:dyDescent="0.2">
      <c r="A24" s="346">
        <v>13</v>
      </c>
      <c r="B24" s="348" t="s">
        <v>653</v>
      </c>
      <c r="C24" s="236">
        <v>3078</v>
      </c>
      <c r="D24" s="165">
        <v>3253.915</v>
      </c>
      <c r="E24" s="237">
        <v>3057</v>
      </c>
      <c r="F24" s="165">
        <v>3193.645</v>
      </c>
      <c r="G24" s="236">
        <v>21</v>
      </c>
      <c r="H24" s="165">
        <v>60.27</v>
      </c>
      <c r="I24" s="236">
        <f t="shared" si="0"/>
        <v>0</v>
      </c>
      <c r="J24" s="165">
        <f t="shared" si="1"/>
        <v>0</v>
      </c>
      <c r="K24" s="165"/>
    </row>
    <row r="25" spans="1:11" ht="15" customHeight="1" x14ac:dyDescent="0.2">
      <c r="A25" s="346">
        <v>14</v>
      </c>
      <c r="B25" s="348" t="s">
        <v>654</v>
      </c>
      <c r="C25" s="236">
        <v>5749</v>
      </c>
      <c r="D25" s="165">
        <v>5615.7174999999997</v>
      </c>
      <c r="E25" s="237">
        <v>5734</v>
      </c>
      <c r="F25" s="165">
        <v>5572.6674999999996</v>
      </c>
      <c r="G25" s="236">
        <v>15</v>
      </c>
      <c r="H25" s="165">
        <v>43.050000000000004</v>
      </c>
      <c r="I25" s="236">
        <f t="shared" si="0"/>
        <v>0</v>
      </c>
      <c r="J25" s="165">
        <f t="shared" si="1"/>
        <v>1.7763568394002505E-13</v>
      </c>
      <c r="K25" s="165"/>
    </row>
    <row r="26" spans="1:11" ht="15" customHeight="1" x14ac:dyDescent="0.2">
      <c r="A26" s="346">
        <v>15</v>
      </c>
      <c r="B26" s="348" t="s">
        <v>655</v>
      </c>
      <c r="C26" s="236">
        <v>5791</v>
      </c>
      <c r="D26" s="165">
        <v>6103.4849999999997</v>
      </c>
      <c r="E26" s="236">
        <v>5781</v>
      </c>
      <c r="F26" s="165">
        <v>6074.7849999999999</v>
      </c>
      <c r="G26" s="236">
        <v>10</v>
      </c>
      <c r="H26" s="165">
        <v>28.700000000000003</v>
      </c>
      <c r="I26" s="236">
        <f t="shared" si="0"/>
        <v>0</v>
      </c>
      <c r="J26" s="165">
        <f t="shared" si="1"/>
        <v>-1.8474111129762605E-13</v>
      </c>
      <c r="K26" s="165"/>
    </row>
    <row r="27" spans="1:11" ht="15" customHeight="1" x14ac:dyDescent="0.2">
      <c r="A27" s="346">
        <v>16</v>
      </c>
      <c r="B27" s="348" t="s">
        <v>656</v>
      </c>
      <c r="C27" s="236">
        <v>8539</v>
      </c>
      <c r="D27" s="165">
        <v>8284.9424999999992</v>
      </c>
      <c r="E27" s="237">
        <v>8530</v>
      </c>
      <c r="F27" s="165">
        <v>8259.1124999999993</v>
      </c>
      <c r="G27" s="236">
        <v>9</v>
      </c>
      <c r="H27" s="165">
        <v>25.830000000000002</v>
      </c>
      <c r="I27" s="236">
        <f t="shared" si="0"/>
        <v>0</v>
      </c>
      <c r="J27" s="165">
        <f t="shared" si="1"/>
        <v>-7.460698725481052E-14</v>
      </c>
      <c r="K27" s="165"/>
    </row>
    <row r="28" spans="1:11" ht="15" customHeight="1" x14ac:dyDescent="0.2">
      <c r="A28" s="346">
        <v>17</v>
      </c>
      <c r="B28" s="348" t="s">
        <v>657</v>
      </c>
      <c r="C28" s="236">
        <v>4028</v>
      </c>
      <c r="D28" s="165">
        <v>4341.29</v>
      </c>
      <c r="E28" s="236">
        <v>4021</v>
      </c>
      <c r="F28" s="165">
        <v>4321.2</v>
      </c>
      <c r="G28" s="236">
        <v>7</v>
      </c>
      <c r="H28" s="165">
        <v>20.09</v>
      </c>
      <c r="I28" s="236">
        <f t="shared" si="0"/>
        <v>0</v>
      </c>
      <c r="J28" s="165">
        <f t="shared" si="1"/>
        <v>1.4566126083082054E-13</v>
      </c>
      <c r="K28" s="165"/>
    </row>
    <row r="29" spans="1:11" ht="15" customHeight="1" x14ac:dyDescent="0.2">
      <c r="A29" s="346">
        <v>18</v>
      </c>
      <c r="B29" s="348" t="s">
        <v>658</v>
      </c>
      <c r="C29" s="236">
        <v>5341</v>
      </c>
      <c r="D29" s="165">
        <v>5274.2800000000007</v>
      </c>
      <c r="E29" s="236">
        <v>5327</v>
      </c>
      <c r="F29" s="165">
        <v>5234.1000000000004</v>
      </c>
      <c r="G29" s="236">
        <v>14</v>
      </c>
      <c r="H29" s="165">
        <v>40.18</v>
      </c>
      <c r="I29" s="236">
        <f t="shared" si="0"/>
        <v>0</v>
      </c>
      <c r="J29" s="165">
        <f t="shared" si="1"/>
        <v>2.9132252166164108E-13</v>
      </c>
      <c r="K29" s="165"/>
    </row>
    <row r="30" spans="1:11" ht="15" customHeight="1" x14ac:dyDescent="0.2">
      <c r="A30" s="346">
        <v>19</v>
      </c>
      <c r="B30" s="348" t="s">
        <v>659</v>
      </c>
      <c r="C30" s="236">
        <v>6844</v>
      </c>
      <c r="D30" s="165">
        <v>8610.1625000000004</v>
      </c>
      <c r="E30" s="237">
        <v>6827</v>
      </c>
      <c r="F30" s="165">
        <v>8561.3724999999995</v>
      </c>
      <c r="G30" s="236">
        <v>17</v>
      </c>
      <c r="H30" s="165">
        <v>48.79</v>
      </c>
      <c r="I30" s="236">
        <f t="shared" si="0"/>
        <v>0</v>
      </c>
      <c r="J30" s="165">
        <f t="shared" si="1"/>
        <v>8.7396756498492323E-13</v>
      </c>
      <c r="K30" s="165"/>
    </row>
    <row r="31" spans="1:11" ht="15" customHeight="1" x14ac:dyDescent="0.2">
      <c r="A31" s="346">
        <v>20</v>
      </c>
      <c r="B31" s="348" t="s">
        <v>660</v>
      </c>
      <c r="C31" s="236">
        <v>4939</v>
      </c>
      <c r="D31" s="165">
        <v>3986.8375000000001</v>
      </c>
      <c r="E31" s="237">
        <v>4919</v>
      </c>
      <c r="F31" s="165">
        <v>3929.4375</v>
      </c>
      <c r="G31" s="236">
        <v>20</v>
      </c>
      <c r="H31" s="165">
        <v>57.400000000000006</v>
      </c>
      <c r="I31" s="236">
        <f t="shared" si="0"/>
        <v>0</v>
      </c>
      <c r="J31" s="165">
        <f t="shared" si="1"/>
        <v>8.5265128291212022E-14</v>
      </c>
      <c r="K31" s="165"/>
    </row>
    <row r="32" spans="1:11" ht="15" customHeight="1" x14ac:dyDescent="0.2">
      <c r="A32" s="346">
        <v>21</v>
      </c>
      <c r="B32" s="348" t="s">
        <v>661</v>
      </c>
      <c r="C32" s="236">
        <v>820</v>
      </c>
      <c r="D32" s="165">
        <v>1232.875</v>
      </c>
      <c r="E32" s="236">
        <v>818</v>
      </c>
      <c r="F32" s="165">
        <v>1227.135</v>
      </c>
      <c r="G32" s="236">
        <v>2</v>
      </c>
      <c r="H32" s="165">
        <v>5.74</v>
      </c>
      <c r="I32" s="236">
        <f t="shared" si="0"/>
        <v>0</v>
      </c>
      <c r="J32" s="165">
        <f t="shared" si="1"/>
        <v>8.8817841970012523E-15</v>
      </c>
      <c r="K32" s="165"/>
    </row>
    <row r="33" spans="1:11" ht="15" customHeight="1" x14ac:dyDescent="0.2">
      <c r="A33" s="346">
        <v>22</v>
      </c>
      <c r="B33" s="348" t="s">
        <v>662</v>
      </c>
      <c r="C33" s="236">
        <v>6</v>
      </c>
      <c r="D33" s="165">
        <v>17.22</v>
      </c>
      <c r="E33" s="236">
        <v>0</v>
      </c>
      <c r="F33" s="165">
        <v>0</v>
      </c>
      <c r="G33" s="236">
        <v>6</v>
      </c>
      <c r="H33" s="165">
        <v>17.22</v>
      </c>
      <c r="I33" s="236">
        <f t="shared" si="0"/>
        <v>0</v>
      </c>
      <c r="J33" s="165">
        <f t="shared" si="1"/>
        <v>0</v>
      </c>
      <c r="K33" s="165"/>
    </row>
    <row r="34" spans="1:11" ht="15" customHeight="1" x14ac:dyDescent="0.2">
      <c r="A34" s="346">
        <v>23</v>
      </c>
      <c r="B34" s="348" t="s">
        <v>663</v>
      </c>
      <c r="C34" s="236">
        <v>12</v>
      </c>
      <c r="D34" s="165">
        <v>34.44</v>
      </c>
      <c r="E34" s="236">
        <v>0</v>
      </c>
      <c r="F34" s="165">
        <v>0</v>
      </c>
      <c r="G34" s="236">
        <v>12</v>
      </c>
      <c r="H34" s="165">
        <v>34.44</v>
      </c>
      <c r="I34" s="236">
        <f t="shared" si="0"/>
        <v>0</v>
      </c>
      <c r="J34" s="165">
        <f t="shared" si="1"/>
        <v>0</v>
      </c>
      <c r="K34" s="165"/>
    </row>
    <row r="35" spans="1:11" s="7" customFormat="1" ht="15" customHeight="1" x14ac:dyDescent="0.2">
      <c r="A35" s="155">
        <v>24</v>
      </c>
      <c r="B35" s="348" t="s">
        <v>664</v>
      </c>
      <c r="C35" s="236">
        <v>14</v>
      </c>
      <c r="D35" s="165">
        <v>40.18</v>
      </c>
      <c r="E35" s="236">
        <v>14</v>
      </c>
      <c r="F35" s="165">
        <v>40.18</v>
      </c>
      <c r="G35" s="236">
        <v>0</v>
      </c>
      <c r="H35" s="165">
        <v>0</v>
      </c>
      <c r="I35" s="236">
        <f t="shared" si="0"/>
        <v>0</v>
      </c>
      <c r="J35" s="165">
        <f t="shared" si="1"/>
        <v>0</v>
      </c>
      <c r="K35" s="165"/>
    </row>
    <row r="36" spans="1:11" s="7" customFormat="1" ht="15" customHeight="1" x14ac:dyDescent="0.2">
      <c r="A36" s="1152" t="s">
        <v>16</v>
      </c>
      <c r="B36" s="1154"/>
      <c r="C36" s="691">
        <f t="shared" ref="C36:J36" si="2">SUM(C12:C35)</f>
        <v>81856</v>
      </c>
      <c r="D36" s="557">
        <f t="shared" si="2"/>
        <v>87373.987499999988</v>
      </c>
      <c r="E36" s="691">
        <f t="shared" si="2"/>
        <v>81582</v>
      </c>
      <c r="F36" s="557">
        <f t="shared" si="2"/>
        <v>86587.607499999998</v>
      </c>
      <c r="G36" s="691">
        <f t="shared" si="2"/>
        <v>274</v>
      </c>
      <c r="H36" s="557">
        <f t="shared" si="2"/>
        <v>786.38000000000011</v>
      </c>
      <c r="I36" s="691">
        <f t="shared" si="2"/>
        <v>0</v>
      </c>
      <c r="J36" s="557">
        <f t="shared" si="2"/>
        <v>1.4406253967536031E-12</v>
      </c>
      <c r="K36" s="167"/>
    </row>
    <row r="37" spans="1:11" s="7" customFormat="1" ht="15" customHeight="1" x14ac:dyDescent="0.2">
      <c r="A37" s="6"/>
      <c r="B37" s="6"/>
      <c r="C37" s="692"/>
      <c r="D37" s="693"/>
      <c r="E37" s="692"/>
      <c r="F37" s="693"/>
      <c r="G37" s="692"/>
      <c r="H37" s="693"/>
      <c r="I37" s="692"/>
      <c r="J37" s="693"/>
      <c r="K37" s="694"/>
    </row>
    <row r="38" spans="1:11" s="7" customFormat="1" x14ac:dyDescent="0.2">
      <c r="A38" s="5" t="s">
        <v>37</v>
      </c>
      <c r="I38" s="695"/>
    </row>
    <row r="39" spans="1:11" s="7" customFormat="1" ht="12.75" customHeight="1" x14ac:dyDescent="0.2">
      <c r="A39" s="248"/>
      <c r="B39" s="248"/>
      <c r="C39" s="248"/>
      <c r="D39" s="248"/>
      <c r="E39" s="356"/>
      <c r="F39" s="356"/>
      <c r="G39" s="248"/>
      <c r="H39" s="248"/>
      <c r="I39" s="248"/>
      <c r="J39" s="248"/>
      <c r="K39" s="248"/>
    </row>
    <row r="40" spans="1:11" s="7" customFormat="1" ht="12.75" customHeight="1" x14ac:dyDescent="0.2">
      <c r="A40" s="248"/>
      <c r="B40" s="248"/>
      <c r="C40" s="248"/>
      <c r="D40" s="248"/>
      <c r="E40" s="357"/>
      <c r="F40" s="358"/>
      <c r="G40" s="248"/>
      <c r="H40" s="248"/>
      <c r="I40" s="248"/>
      <c r="J40" s="248"/>
      <c r="K40" s="248"/>
    </row>
    <row r="41" spans="1:11" s="7" customFormat="1" ht="19.5" customHeight="1" x14ac:dyDescent="0.2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</row>
    <row r="42" spans="1:11" s="7" customFormat="1" x14ac:dyDescent="0.2">
      <c r="A42" s="5"/>
      <c r="C42" s="179"/>
      <c r="D42" s="179"/>
      <c r="E42" s="423"/>
      <c r="F42" s="424"/>
      <c r="G42" s="180"/>
      <c r="H42" s="179"/>
      <c r="I42" s="180"/>
      <c r="J42" s="180"/>
      <c r="K42" s="179"/>
    </row>
    <row r="43" spans="1:11" s="7" customFormat="1" x14ac:dyDescent="0.2">
      <c r="A43" s="9" t="s">
        <v>1191</v>
      </c>
      <c r="B43" s="355"/>
      <c r="C43" s="355"/>
      <c r="D43" s="1361" t="s">
        <v>806</v>
      </c>
      <c r="E43" s="1361"/>
      <c r="H43" s="254"/>
      <c r="I43" s="1085" t="s">
        <v>803</v>
      </c>
      <c r="J43" s="1085"/>
      <c r="K43" s="1085"/>
    </row>
    <row r="44" spans="1:11" s="7" customFormat="1" x14ac:dyDescent="0.2">
      <c r="A44" s="355"/>
      <c r="B44" s="355"/>
      <c r="C44" s="355"/>
      <c r="D44" s="1361" t="s">
        <v>807</v>
      </c>
      <c r="E44" s="1361"/>
      <c r="H44" s="254"/>
      <c r="I44" s="1258" t="s">
        <v>802</v>
      </c>
      <c r="J44" s="1258"/>
      <c r="K44" s="1258"/>
    </row>
    <row r="45" spans="1:11" s="351" customFormat="1" ht="13.9" customHeight="1" x14ac:dyDescent="0.2">
      <c r="B45" s="254"/>
      <c r="C45" s="254"/>
      <c r="D45" s="1361" t="s">
        <v>808</v>
      </c>
      <c r="E45" s="1361"/>
      <c r="F45" s="254"/>
      <c r="G45" s="254"/>
      <c r="H45" s="254"/>
      <c r="I45" s="254"/>
      <c r="J45" s="254"/>
      <c r="K45" s="254"/>
    </row>
    <row r="46" spans="1:11" s="351" customFormat="1" ht="13.15" customHeight="1" x14ac:dyDescent="0.2">
      <c r="A46" s="254"/>
      <c r="B46" s="254"/>
      <c r="C46" s="254"/>
      <c r="D46" s="254"/>
      <c r="E46" s="254"/>
      <c r="F46" s="254"/>
      <c r="G46" s="254"/>
      <c r="H46" s="26"/>
      <c r="I46" s="26"/>
      <c r="J46" s="26"/>
      <c r="K46" s="254"/>
    </row>
    <row r="47" spans="1:11" s="351" customFormat="1" ht="13.15" customHeight="1" x14ac:dyDescent="0.2">
      <c r="A47" s="254"/>
      <c r="B47" s="254"/>
      <c r="C47" s="254"/>
      <c r="D47" s="254"/>
      <c r="E47" s="254"/>
      <c r="F47" s="254"/>
      <c r="G47" s="254"/>
      <c r="H47" s="26"/>
      <c r="I47" s="26"/>
      <c r="K47" s="254"/>
    </row>
    <row r="48" spans="1:11" s="351" customFormat="1" x14ac:dyDescent="0.2">
      <c r="A48" s="9"/>
      <c r="B48" s="9"/>
      <c r="C48" s="9"/>
      <c r="D48" s="9"/>
      <c r="E48" s="9"/>
      <c r="F48" s="9"/>
      <c r="H48" s="26"/>
      <c r="I48" s="26"/>
    </row>
    <row r="49" spans="1:10" s="351" customFormat="1" x14ac:dyDescent="0.2">
      <c r="A49" s="9"/>
    </row>
    <row r="50" spans="1:10" x14ac:dyDescent="0.2">
      <c r="A50" s="1314"/>
      <c r="B50" s="1314"/>
      <c r="C50" s="1314"/>
      <c r="D50" s="1314"/>
      <c r="E50" s="1314"/>
      <c r="F50" s="1314"/>
      <c r="G50" s="1314"/>
      <c r="H50" s="1314"/>
      <c r="I50" s="1314"/>
      <c r="J50" s="1314"/>
    </row>
  </sheetData>
  <mergeCells count="22">
    <mergeCell ref="C8:J8"/>
    <mergeCell ref="A9:A10"/>
    <mergeCell ref="B9:B10"/>
    <mergeCell ref="C9:D9"/>
    <mergeCell ref="E9:F9"/>
    <mergeCell ref="G9:H9"/>
    <mergeCell ref="I9:J9"/>
    <mergeCell ref="E7:H7"/>
    <mergeCell ref="I7:K7"/>
    <mergeCell ref="D1:E1"/>
    <mergeCell ref="I1:J1"/>
    <mergeCell ref="A2:J2"/>
    <mergeCell ref="A5:K5"/>
    <mergeCell ref="A3:K3"/>
    <mergeCell ref="D45:E45"/>
    <mergeCell ref="A50:J50"/>
    <mergeCell ref="K9:K10"/>
    <mergeCell ref="A36:B36"/>
    <mergeCell ref="D43:E43"/>
    <mergeCell ref="I43:K43"/>
    <mergeCell ref="D44:E44"/>
    <mergeCell ref="I44:K44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  <pageSetUpPr fitToPage="1"/>
  </sheetPr>
  <dimension ref="A1:K45"/>
  <sheetViews>
    <sheetView topLeftCell="A22" zoomScaleSheetLayoutView="90" workbookViewId="0">
      <selection activeCell="G40" sqref="G40"/>
    </sheetView>
  </sheetViews>
  <sheetFormatPr defaultRowHeight="12.75" x14ac:dyDescent="0.2"/>
  <cols>
    <col min="1" max="1" width="7.7109375" customWidth="1"/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 x14ac:dyDescent="0.2">
      <c r="D1" s="1085"/>
      <c r="E1" s="1085"/>
      <c r="H1" s="33"/>
      <c r="J1" s="1297" t="s">
        <v>65</v>
      </c>
      <c r="K1" s="1297"/>
    </row>
    <row r="2" spans="1:1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1" ht="10.5" customHeight="1" x14ac:dyDescent="0.2"/>
    <row r="5" spans="1:11" s="351" customFormat="1" ht="15.75" customHeight="1" x14ac:dyDescent="0.2">
      <c r="A5" s="1365" t="s">
        <v>398</v>
      </c>
      <c r="B5" s="1365"/>
      <c r="C5" s="1365"/>
      <c r="D5" s="1365"/>
      <c r="E5" s="1365"/>
      <c r="F5" s="1365"/>
      <c r="G5" s="1365"/>
      <c r="H5" s="1365"/>
      <c r="I5" s="1365"/>
      <c r="J5" s="1365"/>
      <c r="K5" s="1365"/>
    </row>
    <row r="6" spans="1:11" s="351" customFormat="1" ht="15.75" customHeight="1" x14ac:dyDescent="0.25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1" s="351" customFormat="1" x14ac:dyDescent="0.2">
      <c r="A7" s="26" t="s">
        <v>687</v>
      </c>
      <c r="B7" s="26"/>
      <c r="I7" s="1312" t="s">
        <v>1198</v>
      </c>
      <c r="J7" s="1312"/>
      <c r="K7" s="1312"/>
    </row>
    <row r="8" spans="1:11" s="8" customFormat="1" ht="15.75" hidden="1" x14ac:dyDescent="0.25">
      <c r="C8" s="1259" t="s">
        <v>13</v>
      </c>
      <c r="D8" s="1259"/>
      <c r="E8" s="1259"/>
      <c r="F8" s="1259"/>
      <c r="G8" s="1259"/>
      <c r="H8" s="1259"/>
      <c r="I8" s="1259"/>
      <c r="J8" s="1259"/>
    </row>
    <row r="9" spans="1:11" ht="30" customHeight="1" x14ac:dyDescent="0.2">
      <c r="A9" s="1262" t="s">
        <v>20</v>
      </c>
      <c r="B9" s="1262" t="s">
        <v>33</v>
      </c>
      <c r="C9" s="1103" t="s">
        <v>1091</v>
      </c>
      <c r="D9" s="1104"/>
      <c r="E9" s="1103" t="s">
        <v>435</v>
      </c>
      <c r="F9" s="1104"/>
      <c r="G9" s="1103" t="s">
        <v>35</v>
      </c>
      <c r="H9" s="1104"/>
      <c r="I9" s="1109" t="s">
        <v>97</v>
      </c>
      <c r="J9" s="1109"/>
      <c r="K9" s="1262" t="s">
        <v>471</v>
      </c>
    </row>
    <row r="10" spans="1:11" s="9" customFormat="1" ht="46.5" customHeight="1" x14ac:dyDescent="0.2">
      <c r="A10" s="1263"/>
      <c r="B10" s="1263"/>
      <c r="C10" s="596" t="s">
        <v>36</v>
      </c>
      <c r="D10" s="596" t="s">
        <v>96</v>
      </c>
      <c r="E10" s="596" t="s">
        <v>36</v>
      </c>
      <c r="F10" s="596" t="s">
        <v>96</v>
      </c>
      <c r="G10" s="596" t="s">
        <v>36</v>
      </c>
      <c r="H10" s="596" t="s">
        <v>96</v>
      </c>
      <c r="I10" s="596" t="s">
        <v>125</v>
      </c>
      <c r="J10" s="596" t="s">
        <v>126</v>
      </c>
      <c r="K10" s="1263"/>
    </row>
    <row r="11" spans="1:1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 customHeight="1" x14ac:dyDescent="0.2">
      <c r="A12" s="346">
        <v>1</v>
      </c>
      <c r="B12" s="348" t="s">
        <v>641</v>
      </c>
      <c r="C12" s="175">
        <v>0</v>
      </c>
      <c r="D12" s="225">
        <v>0</v>
      </c>
      <c r="E12" s="175">
        <v>0</v>
      </c>
      <c r="F12" s="225">
        <v>0</v>
      </c>
      <c r="G12" s="175">
        <v>0</v>
      </c>
      <c r="H12" s="225">
        <v>0</v>
      </c>
      <c r="I12" s="175">
        <v>0</v>
      </c>
      <c r="J12" s="225">
        <v>0</v>
      </c>
      <c r="K12" s="3"/>
    </row>
    <row r="13" spans="1:11" ht="15" customHeight="1" x14ac:dyDescent="0.2">
      <c r="A13" s="346">
        <v>2</v>
      </c>
      <c r="B13" s="348" t="s">
        <v>642</v>
      </c>
      <c r="C13" s="175">
        <v>5443</v>
      </c>
      <c r="D13" s="225">
        <v>272.14999999999998</v>
      </c>
      <c r="E13" s="175">
        <v>5443</v>
      </c>
      <c r="F13" s="225">
        <v>272.14999999999998</v>
      </c>
      <c r="G13" s="175">
        <v>0</v>
      </c>
      <c r="H13" s="225">
        <v>0</v>
      </c>
      <c r="I13" s="175">
        <v>0</v>
      </c>
      <c r="J13" s="225">
        <v>0</v>
      </c>
      <c r="K13" s="3"/>
    </row>
    <row r="14" spans="1:11" ht="15" customHeight="1" x14ac:dyDescent="0.2">
      <c r="A14" s="346">
        <v>3</v>
      </c>
      <c r="B14" s="348" t="s">
        <v>643</v>
      </c>
      <c r="C14" s="175">
        <v>4251</v>
      </c>
      <c r="D14" s="225">
        <v>212.55</v>
      </c>
      <c r="E14" s="175">
        <v>4251</v>
      </c>
      <c r="F14" s="225">
        <v>212.55</v>
      </c>
      <c r="G14" s="175">
        <v>0</v>
      </c>
      <c r="H14" s="225">
        <v>0</v>
      </c>
      <c r="I14" s="175">
        <v>0</v>
      </c>
      <c r="J14" s="225">
        <v>0</v>
      </c>
      <c r="K14" s="3"/>
    </row>
    <row r="15" spans="1:11" ht="15" customHeight="1" x14ac:dyDescent="0.2">
      <c r="A15" s="346">
        <v>4</v>
      </c>
      <c r="B15" s="348" t="s">
        <v>644</v>
      </c>
      <c r="C15" s="175">
        <v>6429</v>
      </c>
      <c r="D15" s="225">
        <v>321.45</v>
      </c>
      <c r="E15" s="175">
        <v>6429</v>
      </c>
      <c r="F15" s="225">
        <v>321.45</v>
      </c>
      <c r="G15" s="175">
        <v>0</v>
      </c>
      <c r="H15" s="225">
        <v>0</v>
      </c>
      <c r="I15" s="175">
        <v>0</v>
      </c>
      <c r="J15" s="225">
        <v>0</v>
      </c>
      <c r="K15" s="3"/>
    </row>
    <row r="16" spans="1:11" ht="15" customHeight="1" x14ac:dyDescent="0.2">
      <c r="A16" s="346">
        <v>5</v>
      </c>
      <c r="B16" s="348" t="s">
        <v>645</v>
      </c>
      <c r="C16" s="175">
        <v>3148</v>
      </c>
      <c r="D16" s="225">
        <v>157.4</v>
      </c>
      <c r="E16" s="175">
        <v>3148</v>
      </c>
      <c r="F16" s="225">
        <v>157.4</v>
      </c>
      <c r="G16" s="175">
        <v>0</v>
      </c>
      <c r="H16" s="225">
        <v>0</v>
      </c>
      <c r="I16" s="175">
        <v>0</v>
      </c>
      <c r="J16" s="225">
        <v>0</v>
      </c>
      <c r="K16" s="3"/>
    </row>
    <row r="17" spans="1:11" ht="15" customHeight="1" x14ac:dyDescent="0.2">
      <c r="A17" s="346">
        <v>6</v>
      </c>
      <c r="B17" s="348" t="s">
        <v>646</v>
      </c>
      <c r="C17" s="175">
        <v>2188</v>
      </c>
      <c r="D17" s="225">
        <v>109.4</v>
      </c>
      <c r="E17" s="175">
        <v>2188</v>
      </c>
      <c r="F17" s="225">
        <v>109.4</v>
      </c>
      <c r="G17" s="175">
        <v>0</v>
      </c>
      <c r="H17" s="225">
        <v>0</v>
      </c>
      <c r="I17" s="175">
        <v>0</v>
      </c>
      <c r="J17" s="225">
        <v>0</v>
      </c>
      <c r="K17" s="3"/>
    </row>
    <row r="18" spans="1:11" ht="15" customHeight="1" x14ac:dyDescent="0.2">
      <c r="A18" s="346">
        <v>7</v>
      </c>
      <c r="B18" s="348" t="s">
        <v>647</v>
      </c>
      <c r="C18" s="175">
        <v>3148</v>
      </c>
      <c r="D18" s="225">
        <v>157.4</v>
      </c>
      <c r="E18" s="175">
        <v>3148</v>
      </c>
      <c r="F18" s="225">
        <v>157.4</v>
      </c>
      <c r="G18" s="175">
        <v>0</v>
      </c>
      <c r="H18" s="225">
        <v>0</v>
      </c>
      <c r="I18" s="175">
        <v>0</v>
      </c>
      <c r="J18" s="225">
        <v>0</v>
      </c>
      <c r="K18" s="3"/>
    </row>
    <row r="19" spans="1:11" ht="15" customHeight="1" x14ac:dyDescent="0.2">
      <c r="A19" s="346">
        <v>8</v>
      </c>
      <c r="B19" s="348" t="s">
        <v>648</v>
      </c>
      <c r="C19" s="175">
        <v>1703</v>
      </c>
      <c r="D19" s="225">
        <v>85.15</v>
      </c>
      <c r="E19" s="175">
        <v>1703</v>
      </c>
      <c r="F19" s="225">
        <v>85.15</v>
      </c>
      <c r="G19" s="175">
        <v>0</v>
      </c>
      <c r="H19" s="225">
        <v>0</v>
      </c>
      <c r="I19" s="175">
        <v>0</v>
      </c>
      <c r="J19" s="225">
        <v>0</v>
      </c>
      <c r="K19" s="4"/>
    </row>
    <row r="20" spans="1:11" ht="15" customHeight="1" x14ac:dyDescent="0.2">
      <c r="A20" s="346">
        <v>9</v>
      </c>
      <c r="B20" s="348" t="s">
        <v>649</v>
      </c>
      <c r="C20" s="175">
        <v>4556</v>
      </c>
      <c r="D20" s="225">
        <v>227.8</v>
      </c>
      <c r="E20" s="175">
        <v>4556</v>
      </c>
      <c r="F20" s="225">
        <v>227.8</v>
      </c>
      <c r="G20" s="175">
        <v>0</v>
      </c>
      <c r="H20" s="225">
        <v>0</v>
      </c>
      <c r="I20" s="175">
        <v>0</v>
      </c>
      <c r="J20" s="225">
        <v>0</v>
      </c>
      <c r="K20" s="4"/>
    </row>
    <row r="21" spans="1:11" ht="15" customHeight="1" x14ac:dyDescent="0.2">
      <c r="A21" s="346">
        <v>10</v>
      </c>
      <c r="B21" s="348" t="s">
        <v>650</v>
      </c>
      <c r="C21" s="175">
        <v>3549</v>
      </c>
      <c r="D21" s="225">
        <v>177.45</v>
      </c>
      <c r="E21" s="175">
        <v>3549</v>
      </c>
      <c r="F21" s="225">
        <v>177.45</v>
      </c>
      <c r="G21" s="175">
        <v>0</v>
      </c>
      <c r="H21" s="225">
        <v>0</v>
      </c>
      <c r="I21" s="175">
        <v>0</v>
      </c>
      <c r="J21" s="225">
        <v>0</v>
      </c>
      <c r="K21" s="4"/>
    </row>
    <row r="22" spans="1:11" ht="15" customHeight="1" x14ac:dyDescent="0.2">
      <c r="A22" s="346">
        <v>11</v>
      </c>
      <c r="B22" s="348" t="s">
        <v>651</v>
      </c>
      <c r="C22" s="175">
        <v>4015</v>
      </c>
      <c r="D22" s="225">
        <v>200.75</v>
      </c>
      <c r="E22" s="175">
        <v>4015</v>
      </c>
      <c r="F22" s="225">
        <v>200.75</v>
      </c>
      <c r="G22" s="175">
        <v>0</v>
      </c>
      <c r="H22" s="225">
        <v>0</v>
      </c>
      <c r="I22" s="175">
        <v>0</v>
      </c>
      <c r="J22" s="225">
        <v>0</v>
      </c>
      <c r="K22" s="4"/>
    </row>
    <row r="23" spans="1:11" ht="15" customHeight="1" x14ac:dyDescent="0.2">
      <c r="A23" s="346">
        <v>12</v>
      </c>
      <c r="B23" s="348" t="s">
        <v>652</v>
      </c>
      <c r="C23" s="175">
        <v>2561</v>
      </c>
      <c r="D23" s="225">
        <v>128.05000000000001</v>
      </c>
      <c r="E23" s="175">
        <v>2561</v>
      </c>
      <c r="F23" s="225">
        <v>128.05000000000001</v>
      </c>
      <c r="G23" s="175">
        <v>0</v>
      </c>
      <c r="H23" s="225">
        <v>0</v>
      </c>
      <c r="I23" s="175">
        <v>0</v>
      </c>
      <c r="J23" s="225">
        <v>0</v>
      </c>
      <c r="K23" s="4"/>
    </row>
    <row r="24" spans="1:11" ht="15" customHeight="1" x14ac:dyDescent="0.2">
      <c r="A24" s="346">
        <v>13</v>
      </c>
      <c r="B24" s="348" t="s">
        <v>653</v>
      </c>
      <c r="C24" s="175">
        <v>3318</v>
      </c>
      <c r="D24" s="225">
        <v>165.9</v>
      </c>
      <c r="E24" s="175">
        <v>3318</v>
      </c>
      <c r="F24" s="225">
        <v>165.9</v>
      </c>
      <c r="G24" s="175">
        <v>0</v>
      </c>
      <c r="H24" s="225">
        <v>0</v>
      </c>
      <c r="I24" s="175">
        <v>0</v>
      </c>
      <c r="J24" s="225">
        <v>0</v>
      </c>
      <c r="K24" s="4"/>
    </row>
    <row r="25" spans="1:11" ht="15" customHeight="1" x14ac:dyDescent="0.2">
      <c r="A25" s="346">
        <v>14</v>
      </c>
      <c r="B25" s="348" t="s">
        <v>654</v>
      </c>
      <c r="C25" s="175">
        <v>6624</v>
      </c>
      <c r="D25" s="225">
        <v>331.2</v>
      </c>
      <c r="E25" s="175">
        <v>6624</v>
      </c>
      <c r="F25" s="225">
        <v>331.2</v>
      </c>
      <c r="G25" s="175">
        <v>0</v>
      </c>
      <c r="H25" s="225">
        <v>0</v>
      </c>
      <c r="I25" s="175">
        <v>0</v>
      </c>
      <c r="J25" s="225">
        <v>0</v>
      </c>
      <c r="K25" s="4"/>
    </row>
    <row r="26" spans="1:11" ht="15" customHeight="1" x14ac:dyDescent="0.2">
      <c r="A26" s="346">
        <v>15</v>
      </c>
      <c r="B26" s="348" t="s">
        <v>655</v>
      </c>
      <c r="C26" s="175">
        <v>6732</v>
      </c>
      <c r="D26" s="225">
        <v>336.6</v>
      </c>
      <c r="E26" s="175">
        <v>6732</v>
      </c>
      <c r="F26" s="225">
        <v>336.6</v>
      </c>
      <c r="G26" s="175">
        <v>0</v>
      </c>
      <c r="H26" s="225">
        <v>0</v>
      </c>
      <c r="I26" s="175">
        <v>0</v>
      </c>
      <c r="J26" s="225">
        <v>0</v>
      </c>
      <c r="K26" s="4"/>
    </row>
    <row r="27" spans="1:11" ht="15" customHeight="1" x14ac:dyDescent="0.2">
      <c r="A27" s="346">
        <v>16</v>
      </c>
      <c r="B27" s="348" t="s">
        <v>656</v>
      </c>
      <c r="C27" s="175">
        <v>9128</v>
      </c>
      <c r="D27" s="225">
        <v>456.4</v>
      </c>
      <c r="E27" s="175">
        <v>9128</v>
      </c>
      <c r="F27" s="225">
        <v>456.4</v>
      </c>
      <c r="G27" s="175">
        <v>0</v>
      </c>
      <c r="H27" s="225">
        <v>0</v>
      </c>
      <c r="I27" s="175">
        <v>0</v>
      </c>
      <c r="J27" s="225">
        <v>0</v>
      </c>
      <c r="K27" s="4"/>
    </row>
    <row r="28" spans="1:11" ht="15" customHeight="1" x14ac:dyDescent="0.2">
      <c r="A28" s="346">
        <v>17</v>
      </c>
      <c r="B28" s="348" t="s">
        <v>657</v>
      </c>
      <c r="C28" s="175">
        <v>5666</v>
      </c>
      <c r="D28" s="225">
        <v>283.3</v>
      </c>
      <c r="E28" s="175">
        <v>5666</v>
      </c>
      <c r="F28" s="225">
        <v>283.3</v>
      </c>
      <c r="G28" s="175">
        <v>0</v>
      </c>
      <c r="H28" s="225">
        <v>0</v>
      </c>
      <c r="I28" s="175">
        <v>0</v>
      </c>
      <c r="J28" s="225">
        <v>0</v>
      </c>
      <c r="K28" s="4"/>
    </row>
    <row r="29" spans="1:11" ht="15" customHeight="1" x14ac:dyDescent="0.2">
      <c r="A29" s="346">
        <v>18</v>
      </c>
      <c r="B29" s="348" t="s">
        <v>658</v>
      </c>
      <c r="C29" s="175">
        <v>5960</v>
      </c>
      <c r="D29" s="225">
        <v>298</v>
      </c>
      <c r="E29" s="175">
        <v>5960</v>
      </c>
      <c r="F29" s="225">
        <v>298</v>
      </c>
      <c r="G29" s="175">
        <v>0</v>
      </c>
      <c r="H29" s="225">
        <v>0</v>
      </c>
      <c r="I29" s="175">
        <v>0</v>
      </c>
      <c r="J29" s="225">
        <v>0</v>
      </c>
      <c r="K29" s="4"/>
    </row>
    <row r="30" spans="1:11" ht="15" customHeight="1" x14ac:dyDescent="0.2">
      <c r="A30" s="346">
        <v>19</v>
      </c>
      <c r="B30" s="348" t="s">
        <v>659</v>
      </c>
      <c r="C30" s="175">
        <v>7080</v>
      </c>
      <c r="D30" s="225">
        <v>354</v>
      </c>
      <c r="E30" s="175">
        <v>7080</v>
      </c>
      <c r="F30" s="225">
        <v>354</v>
      </c>
      <c r="G30" s="175">
        <v>0</v>
      </c>
      <c r="H30" s="225">
        <v>0</v>
      </c>
      <c r="I30" s="175">
        <v>0</v>
      </c>
      <c r="J30" s="225">
        <v>0</v>
      </c>
      <c r="K30" s="4"/>
    </row>
    <row r="31" spans="1:11" ht="15" customHeight="1" x14ac:dyDescent="0.2">
      <c r="A31" s="346">
        <v>20</v>
      </c>
      <c r="B31" s="348" t="s">
        <v>660</v>
      </c>
      <c r="C31" s="175">
        <v>4513</v>
      </c>
      <c r="D31" s="225">
        <v>225.65</v>
      </c>
      <c r="E31" s="175">
        <v>4513</v>
      </c>
      <c r="F31" s="225">
        <v>225.65</v>
      </c>
      <c r="G31" s="175">
        <v>0</v>
      </c>
      <c r="H31" s="225">
        <v>0</v>
      </c>
      <c r="I31" s="175">
        <v>0</v>
      </c>
      <c r="J31" s="225">
        <v>0</v>
      </c>
      <c r="K31" s="4"/>
    </row>
    <row r="32" spans="1:11" ht="15" customHeight="1" x14ac:dyDescent="0.2">
      <c r="A32" s="346">
        <v>21</v>
      </c>
      <c r="B32" s="348" t="s">
        <v>661</v>
      </c>
      <c r="C32" s="175">
        <v>843</v>
      </c>
      <c r="D32" s="225">
        <v>42.15</v>
      </c>
      <c r="E32" s="175">
        <v>843</v>
      </c>
      <c r="F32" s="225">
        <v>42.15</v>
      </c>
      <c r="G32" s="175">
        <v>0</v>
      </c>
      <c r="H32" s="225">
        <v>0</v>
      </c>
      <c r="I32" s="175">
        <v>0</v>
      </c>
      <c r="J32" s="225">
        <v>0</v>
      </c>
      <c r="K32" s="4"/>
    </row>
    <row r="33" spans="1:11" ht="15" customHeight="1" x14ac:dyDescent="0.2">
      <c r="A33" s="346">
        <v>22</v>
      </c>
      <c r="B33" s="348" t="s">
        <v>662</v>
      </c>
      <c r="C33" s="4">
        <v>0</v>
      </c>
      <c r="D33" s="174">
        <v>0</v>
      </c>
      <c r="E33" s="4">
        <v>0</v>
      </c>
      <c r="F33" s="174">
        <v>0</v>
      </c>
      <c r="G33" s="4">
        <v>0</v>
      </c>
      <c r="H33" s="174">
        <v>0</v>
      </c>
      <c r="I33" s="4">
        <v>0</v>
      </c>
      <c r="J33" s="174">
        <v>0</v>
      </c>
      <c r="K33" s="4"/>
    </row>
    <row r="34" spans="1:11" s="7" customFormat="1" ht="15" customHeight="1" x14ac:dyDescent="0.2">
      <c r="A34" s="346">
        <v>23</v>
      </c>
      <c r="B34" s="348" t="s">
        <v>663</v>
      </c>
      <c r="C34" s="4">
        <v>0</v>
      </c>
      <c r="D34" s="174">
        <v>0</v>
      </c>
      <c r="E34" s="4">
        <v>0</v>
      </c>
      <c r="F34" s="174">
        <v>0</v>
      </c>
      <c r="G34" s="4">
        <v>0</v>
      </c>
      <c r="H34" s="174">
        <v>0</v>
      </c>
      <c r="I34" s="4">
        <v>0</v>
      </c>
      <c r="J34" s="174">
        <v>0</v>
      </c>
      <c r="K34" s="4"/>
    </row>
    <row r="35" spans="1:11" s="7" customFormat="1" ht="15" customHeight="1" x14ac:dyDescent="0.2">
      <c r="A35" s="155">
        <v>24</v>
      </c>
      <c r="B35" s="348" t="s">
        <v>664</v>
      </c>
      <c r="C35" s="4">
        <v>0</v>
      </c>
      <c r="D35" s="174">
        <v>0</v>
      </c>
      <c r="E35" s="4">
        <v>0</v>
      </c>
      <c r="F35" s="174">
        <v>0</v>
      </c>
      <c r="G35" s="4">
        <v>0</v>
      </c>
      <c r="H35" s="174">
        <v>0</v>
      </c>
      <c r="I35" s="4">
        <v>0</v>
      </c>
      <c r="J35" s="174">
        <v>0</v>
      </c>
      <c r="K35" s="4"/>
    </row>
    <row r="36" spans="1:11" s="7" customFormat="1" ht="15" customHeight="1" x14ac:dyDescent="0.2">
      <c r="A36" s="1363" t="s">
        <v>16</v>
      </c>
      <c r="B36" s="1364"/>
      <c r="C36" s="667">
        <f t="shared" ref="C36:J36" si="0">SUM(C12:C35)</f>
        <v>90855</v>
      </c>
      <c r="D36" s="668">
        <f t="shared" si="0"/>
        <v>4542.75</v>
      </c>
      <c r="E36" s="667">
        <f t="shared" si="0"/>
        <v>90855</v>
      </c>
      <c r="F36" s="668">
        <f t="shared" si="0"/>
        <v>4542.75</v>
      </c>
      <c r="G36" s="667">
        <f t="shared" si="0"/>
        <v>0</v>
      </c>
      <c r="H36" s="668">
        <f t="shared" si="0"/>
        <v>0</v>
      </c>
      <c r="I36" s="667">
        <f t="shared" si="0"/>
        <v>0</v>
      </c>
      <c r="J36" s="668">
        <f t="shared" si="0"/>
        <v>0</v>
      </c>
      <c r="K36" s="4"/>
    </row>
    <row r="37" spans="1:11" s="7" customFormat="1" x14ac:dyDescent="0.2">
      <c r="G37" s="224"/>
    </row>
    <row r="38" spans="1:11" s="7" customFormat="1" x14ac:dyDescent="0.2">
      <c r="A38" s="5" t="s">
        <v>37</v>
      </c>
      <c r="I38" s="224"/>
    </row>
    <row r="39" spans="1:11" ht="15.75" customHeight="1" x14ac:dyDescent="0.2">
      <c r="C39" s="202"/>
      <c r="D39" s="202"/>
      <c r="E39" s="202"/>
      <c r="F39" s="202"/>
    </row>
    <row r="40" spans="1:11" s="351" customFormat="1" ht="13.9" customHeight="1" x14ac:dyDescent="0.2">
      <c r="A40" s="9" t="s">
        <v>1191</v>
      </c>
      <c r="B40" s="355"/>
      <c r="C40" s="355"/>
      <c r="D40" s="1361" t="s">
        <v>806</v>
      </c>
      <c r="E40" s="1361"/>
      <c r="F40" s="1361"/>
      <c r="G40" s="7"/>
      <c r="H40" s="254"/>
      <c r="I40" s="1085" t="s">
        <v>803</v>
      </c>
      <c r="J40" s="1085"/>
      <c r="K40" s="1085"/>
    </row>
    <row r="41" spans="1:11" s="351" customFormat="1" ht="13.15" customHeight="1" x14ac:dyDescent="0.2">
      <c r="A41" s="355"/>
      <c r="B41" s="355"/>
      <c r="C41" s="355"/>
      <c r="D41" s="1361" t="s">
        <v>807</v>
      </c>
      <c r="E41" s="1361"/>
      <c r="F41" s="1361"/>
      <c r="G41" s="7"/>
      <c r="H41" s="254"/>
      <c r="I41" s="1258" t="s">
        <v>802</v>
      </c>
      <c r="J41" s="1258"/>
      <c r="K41" s="1258"/>
    </row>
    <row r="42" spans="1:11" s="351" customFormat="1" ht="13.15" customHeight="1" x14ac:dyDescent="0.2">
      <c r="A42" s="254"/>
      <c r="B42" s="254"/>
      <c r="C42" s="254"/>
      <c r="D42" s="1361" t="s">
        <v>808</v>
      </c>
      <c r="E42" s="1361"/>
      <c r="F42" s="1361"/>
      <c r="G42" s="254"/>
      <c r="H42" s="254"/>
      <c r="I42" s="254"/>
      <c r="J42" s="254"/>
      <c r="K42" s="254"/>
    </row>
    <row r="43" spans="1:11" s="351" customFormat="1" x14ac:dyDescent="0.2">
      <c r="A43" s="9"/>
      <c r="B43" s="9"/>
      <c r="C43" s="9"/>
      <c r="D43" s="9"/>
      <c r="E43" s="9"/>
      <c r="F43" s="9"/>
      <c r="H43" s="26"/>
      <c r="I43" s="26"/>
      <c r="J43" s="26"/>
    </row>
    <row r="44" spans="1:11" s="351" customFormat="1" x14ac:dyDescent="0.2">
      <c r="A44" s="9"/>
    </row>
    <row r="45" spans="1:11" x14ac:dyDescent="0.2">
      <c r="A45" s="212"/>
      <c r="B45" s="212"/>
      <c r="C45" s="212"/>
      <c r="D45" s="212"/>
      <c r="E45" s="212"/>
      <c r="F45" s="212"/>
      <c r="G45" s="212"/>
      <c r="H45" s="212"/>
      <c r="I45" s="212"/>
      <c r="J45" s="212"/>
    </row>
  </sheetData>
  <mergeCells count="20">
    <mergeCell ref="I7:K7"/>
    <mergeCell ref="D1:E1"/>
    <mergeCell ref="J1:K1"/>
    <mergeCell ref="A2:J2"/>
    <mergeCell ref="A5:K5"/>
    <mergeCell ref="A3:K3"/>
    <mergeCell ref="C8:J8"/>
    <mergeCell ref="A9:A10"/>
    <mergeCell ref="B9:B10"/>
    <mergeCell ref="C9:D9"/>
    <mergeCell ref="E9:F9"/>
    <mergeCell ref="G9:H9"/>
    <mergeCell ref="I9:J9"/>
    <mergeCell ref="D42:F42"/>
    <mergeCell ref="K9:K10"/>
    <mergeCell ref="A36:B36"/>
    <mergeCell ref="D40:F40"/>
    <mergeCell ref="I40:K40"/>
    <mergeCell ref="D41:F41"/>
    <mergeCell ref="I41:K41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pageSetUpPr fitToPage="1"/>
  </sheetPr>
  <dimension ref="A1:N48"/>
  <sheetViews>
    <sheetView topLeftCell="A25" zoomScaleSheetLayoutView="90" workbookViewId="0">
      <selection activeCell="C36" sqref="C36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 x14ac:dyDescent="0.2">
      <c r="D1" s="1085"/>
      <c r="E1" s="1085"/>
      <c r="H1" s="33"/>
      <c r="J1" s="1297" t="s">
        <v>436</v>
      </c>
      <c r="K1" s="1297"/>
    </row>
    <row r="2" spans="1:11" ht="15" x14ac:dyDescent="0.2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1" ht="20.25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1" ht="10.5" customHeight="1" x14ac:dyDescent="0.2"/>
    <row r="5" spans="1:11" s="351" customFormat="1" ht="15.75" customHeight="1" x14ac:dyDescent="0.2">
      <c r="A5" s="1367" t="s">
        <v>446</v>
      </c>
      <c r="B5" s="1367"/>
      <c r="C5" s="1367"/>
      <c r="D5" s="1367"/>
      <c r="E5" s="1367"/>
      <c r="F5" s="1367"/>
      <c r="G5" s="1367"/>
      <c r="H5" s="1367"/>
      <c r="I5" s="1367"/>
      <c r="J5" s="1367"/>
      <c r="K5" s="1367"/>
    </row>
    <row r="6" spans="1:11" s="351" customFormat="1" ht="15.75" customHeight="1" x14ac:dyDescent="0.25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1" s="351" customFormat="1" x14ac:dyDescent="0.2">
      <c r="A7" s="26" t="s">
        <v>687</v>
      </c>
      <c r="B7" s="26"/>
      <c r="I7" s="1312" t="s">
        <v>1198</v>
      </c>
      <c r="J7" s="1312"/>
      <c r="K7" s="1312"/>
    </row>
    <row r="8" spans="1:11" s="8" customFormat="1" ht="15.75" hidden="1" x14ac:dyDescent="0.25">
      <c r="C8" s="1259" t="s">
        <v>13</v>
      </c>
      <c r="D8" s="1259"/>
      <c r="E8" s="1259"/>
      <c r="F8" s="1259"/>
      <c r="G8" s="1259"/>
      <c r="H8" s="1259"/>
      <c r="I8" s="1259"/>
      <c r="J8" s="1259"/>
    </row>
    <row r="9" spans="1:11" ht="31.5" customHeight="1" x14ac:dyDescent="0.2">
      <c r="A9" s="1262" t="s">
        <v>20</v>
      </c>
      <c r="B9" s="1262" t="s">
        <v>33</v>
      </c>
      <c r="C9" s="1103" t="s">
        <v>1092</v>
      </c>
      <c r="D9" s="1104"/>
      <c r="E9" s="1103" t="s">
        <v>435</v>
      </c>
      <c r="F9" s="1104"/>
      <c r="G9" s="1103" t="s">
        <v>35</v>
      </c>
      <c r="H9" s="1104"/>
      <c r="I9" s="1109" t="s">
        <v>97</v>
      </c>
      <c r="J9" s="1109"/>
      <c r="K9" s="1262" t="s">
        <v>471</v>
      </c>
    </row>
    <row r="10" spans="1:11" s="9" customFormat="1" ht="46.5" customHeight="1" x14ac:dyDescent="0.2">
      <c r="A10" s="1263"/>
      <c r="B10" s="1263"/>
      <c r="C10" s="596" t="s">
        <v>36</v>
      </c>
      <c r="D10" s="596" t="s">
        <v>96</v>
      </c>
      <c r="E10" s="596" t="s">
        <v>36</v>
      </c>
      <c r="F10" s="596" t="s">
        <v>96</v>
      </c>
      <c r="G10" s="596" t="s">
        <v>36</v>
      </c>
      <c r="H10" s="596" t="s">
        <v>96</v>
      </c>
      <c r="I10" s="596" t="s">
        <v>125</v>
      </c>
      <c r="J10" s="596" t="s">
        <v>126</v>
      </c>
      <c r="K10" s="1263"/>
    </row>
    <row r="11" spans="1:11" x14ac:dyDescent="0.2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185">
        <v>7</v>
      </c>
      <c r="H11" s="185">
        <v>8</v>
      </c>
      <c r="I11" s="185">
        <v>9</v>
      </c>
      <c r="J11" s="185">
        <v>10</v>
      </c>
      <c r="K11" s="185">
        <v>11</v>
      </c>
    </row>
    <row r="12" spans="1:11" ht="15" customHeight="1" x14ac:dyDescent="0.2">
      <c r="A12" s="346">
        <v>1</v>
      </c>
      <c r="B12" s="348" t="s">
        <v>641</v>
      </c>
      <c r="C12" s="175">
        <v>990</v>
      </c>
      <c r="D12" s="225">
        <v>49.5</v>
      </c>
      <c r="E12" s="175">
        <v>990</v>
      </c>
      <c r="F12" s="225">
        <v>49.5</v>
      </c>
      <c r="G12" s="175">
        <v>0</v>
      </c>
      <c r="H12" s="225">
        <v>0</v>
      </c>
      <c r="I12" s="175">
        <v>0</v>
      </c>
      <c r="J12" s="225">
        <v>0</v>
      </c>
      <c r="K12" s="3"/>
    </row>
    <row r="13" spans="1:11" ht="15" customHeight="1" x14ac:dyDescent="0.2">
      <c r="A13" s="346">
        <v>2</v>
      </c>
      <c r="B13" s="348" t="s">
        <v>642</v>
      </c>
      <c r="C13" s="175">
        <v>6157</v>
      </c>
      <c r="D13" s="225">
        <v>307.85000000000002</v>
      </c>
      <c r="E13" s="175">
        <v>6157</v>
      </c>
      <c r="F13" s="225">
        <v>307.85000000000002</v>
      </c>
      <c r="G13" s="175">
        <v>0</v>
      </c>
      <c r="H13" s="225">
        <v>0</v>
      </c>
      <c r="I13" s="175">
        <v>0</v>
      </c>
      <c r="J13" s="225">
        <v>0</v>
      </c>
      <c r="K13" s="3"/>
    </row>
    <row r="14" spans="1:11" ht="15" customHeight="1" x14ac:dyDescent="0.2">
      <c r="A14" s="346">
        <v>3</v>
      </c>
      <c r="B14" s="348" t="s">
        <v>643</v>
      </c>
      <c r="C14" s="175">
        <v>4389</v>
      </c>
      <c r="D14" s="225">
        <v>219.45000000000002</v>
      </c>
      <c r="E14" s="175">
        <v>4389</v>
      </c>
      <c r="F14" s="225">
        <v>219.45000000000002</v>
      </c>
      <c r="G14" s="175">
        <v>0</v>
      </c>
      <c r="H14" s="225">
        <v>0</v>
      </c>
      <c r="I14" s="175">
        <v>0</v>
      </c>
      <c r="J14" s="225">
        <v>0</v>
      </c>
      <c r="K14" s="3"/>
    </row>
    <row r="15" spans="1:11" ht="15" customHeight="1" x14ac:dyDescent="0.2">
      <c r="A15" s="346">
        <v>4</v>
      </c>
      <c r="B15" s="348" t="s">
        <v>644</v>
      </c>
      <c r="C15" s="175">
        <v>6928</v>
      </c>
      <c r="D15" s="225">
        <v>346.4</v>
      </c>
      <c r="E15" s="175">
        <v>6928</v>
      </c>
      <c r="F15" s="225">
        <v>346.4</v>
      </c>
      <c r="G15" s="175">
        <v>0</v>
      </c>
      <c r="H15" s="225">
        <v>0</v>
      </c>
      <c r="I15" s="175">
        <v>0</v>
      </c>
      <c r="J15" s="225">
        <v>0</v>
      </c>
      <c r="K15" s="3"/>
    </row>
    <row r="16" spans="1:11" ht="15" customHeight="1" x14ac:dyDescent="0.2">
      <c r="A16" s="346">
        <v>5</v>
      </c>
      <c r="B16" s="348" t="s">
        <v>645</v>
      </c>
      <c r="C16" s="175">
        <v>3308</v>
      </c>
      <c r="D16" s="225">
        <v>165.39999999999998</v>
      </c>
      <c r="E16" s="175">
        <v>3308</v>
      </c>
      <c r="F16" s="225">
        <v>165.39999999999998</v>
      </c>
      <c r="G16" s="175">
        <v>0</v>
      </c>
      <c r="H16" s="225">
        <v>0</v>
      </c>
      <c r="I16" s="175">
        <v>0</v>
      </c>
      <c r="J16" s="225">
        <v>0</v>
      </c>
      <c r="K16" s="3"/>
    </row>
    <row r="17" spans="1:11" ht="15" customHeight="1" x14ac:dyDescent="0.2">
      <c r="A17" s="346">
        <v>6</v>
      </c>
      <c r="B17" s="348" t="s">
        <v>646</v>
      </c>
      <c r="C17" s="175">
        <v>2434</v>
      </c>
      <c r="D17" s="225">
        <v>121.69999999999999</v>
      </c>
      <c r="E17" s="175">
        <v>2434</v>
      </c>
      <c r="F17" s="225">
        <v>121.69999999999999</v>
      </c>
      <c r="G17" s="175">
        <v>0</v>
      </c>
      <c r="H17" s="225">
        <v>0</v>
      </c>
      <c r="I17" s="175">
        <v>0</v>
      </c>
      <c r="J17" s="225">
        <v>0</v>
      </c>
      <c r="K17" s="3"/>
    </row>
    <row r="18" spans="1:11" ht="15" customHeight="1" x14ac:dyDescent="0.2">
      <c r="A18" s="346">
        <v>7</v>
      </c>
      <c r="B18" s="348" t="s">
        <v>647</v>
      </c>
      <c r="C18" s="175">
        <v>3355</v>
      </c>
      <c r="D18" s="225">
        <v>167.75</v>
      </c>
      <c r="E18" s="175">
        <v>3355</v>
      </c>
      <c r="F18" s="225">
        <v>167.75</v>
      </c>
      <c r="G18" s="175">
        <v>0</v>
      </c>
      <c r="H18" s="225">
        <v>0</v>
      </c>
      <c r="I18" s="175">
        <v>0</v>
      </c>
      <c r="J18" s="225">
        <v>0</v>
      </c>
      <c r="K18" s="3"/>
    </row>
    <row r="19" spans="1:11" ht="15" customHeight="1" x14ac:dyDescent="0.2">
      <c r="A19" s="346">
        <v>8</v>
      </c>
      <c r="B19" s="348" t="s">
        <v>648</v>
      </c>
      <c r="C19" s="175">
        <v>1550</v>
      </c>
      <c r="D19" s="225">
        <v>77.5</v>
      </c>
      <c r="E19" s="175">
        <v>1550</v>
      </c>
      <c r="F19" s="225">
        <v>77.5</v>
      </c>
      <c r="G19" s="175">
        <v>0</v>
      </c>
      <c r="H19" s="225">
        <v>0</v>
      </c>
      <c r="I19" s="175">
        <v>0</v>
      </c>
      <c r="J19" s="225">
        <v>0</v>
      </c>
      <c r="K19" s="4"/>
    </row>
    <row r="20" spans="1:11" ht="15" customHeight="1" x14ac:dyDescent="0.2">
      <c r="A20" s="346">
        <v>9</v>
      </c>
      <c r="B20" s="348" t="s">
        <v>649</v>
      </c>
      <c r="C20" s="175">
        <v>3900</v>
      </c>
      <c r="D20" s="225">
        <v>194.99999999999997</v>
      </c>
      <c r="E20" s="175">
        <v>3900</v>
      </c>
      <c r="F20" s="225">
        <v>194.99999999999997</v>
      </c>
      <c r="G20" s="175">
        <v>0</v>
      </c>
      <c r="H20" s="225">
        <v>0</v>
      </c>
      <c r="I20" s="175">
        <v>0</v>
      </c>
      <c r="J20" s="225">
        <v>0</v>
      </c>
      <c r="K20" s="4"/>
    </row>
    <row r="21" spans="1:11" ht="15" customHeight="1" x14ac:dyDescent="0.2">
      <c r="A21" s="346">
        <v>10</v>
      </c>
      <c r="B21" s="348" t="s">
        <v>650</v>
      </c>
      <c r="C21" s="175">
        <v>2916</v>
      </c>
      <c r="D21" s="225">
        <v>145.80000000000001</v>
      </c>
      <c r="E21" s="175">
        <v>2916</v>
      </c>
      <c r="F21" s="225">
        <v>145.80000000000001</v>
      </c>
      <c r="G21" s="175">
        <v>0</v>
      </c>
      <c r="H21" s="225">
        <v>0</v>
      </c>
      <c r="I21" s="175">
        <v>0</v>
      </c>
      <c r="J21" s="225">
        <v>0</v>
      </c>
      <c r="K21" s="4"/>
    </row>
    <row r="22" spans="1:11" ht="15" customHeight="1" x14ac:dyDescent="0.2">
      <c r="A22" s="346">
        <v>11</v>
      </c>
      <c r="B22" s="348" t="s">
        <v>651</v>
      </c>
      <c r="C22" s="175">
        <v>5281</v>
      </c>
      <c r="D22" s="225">
        <v>264.05</v>
      </c>
      <c r="E22" s="175">
        <v>5281</v>
      </c>
      <c r="F22" s="225">
        <v>264.05</v>
      </c>
      <c r="G22" s="175">
        <v>0</v>
      </c>
      <c r="H22" s="225">
        <v>0</v>
      </c>
      <c r="I22" s="175">
        <v>0</v>
      </c>
      <c r="J22" s="225">
        <v>0</v>
      </c>
      <c r="K22" s="4"/>
    </row>
    <row r="23" spans="1:11" ht="15" customHeight="1" x14ac:dyDescent="0.2">
      <c r="A23" s="346">
        <v>12</v>
      </c>
      <c r="B23" s="348" t="s">
        <v>652</v>
      </c>
      <c r="C23" s="175">
        <v>1365</v>
      </c>
      <c r="D23" s="225">
        <v>68.25</v>
      </c>
      <c r="E23" s="175">
        <v>1365</v>
      </c>
      <c r="F23" s="225">
        <v>68.25</v>
      </c>
      <c r="G23" s="175">
        <v>0</v>
      </c>
      <c r="H23" s="225">
        <v>0</v>
      </c>
      <c r="I23" s="175">
        <v>0</v>
      </c>
      <c r="J23" s="225">
        <v>0</v>
      </c>
      <c r="K23" s="4"/>
    </row>
    <row r="24" spans="1:11" ht="15" customHeight="1" x14ac:dyDescent="0.2">
      <c r="A24" s="346">
        <v>13</v>
      </c>
      <c r="B24" s="348" t="s">
        <v>653</v>
      </c>
      <c r="C24" s="175">
        <v>1913</v>
      </c>
      <c r="D24" s="225">
        <v>95.65</v>
      </c>
      <c r="E24" s="175">
        <v>1913</v>
      </c>
      <c r="F24" s="225">
        <v>95.65</v>
      </c>
      <c r="G24" s="175">
        <v>0</v>
      </c>
      <c r="H24" s="225">
        <v>0</v>
      </c>
      <c r="I24" s="175">
        <v>0</v>
      </c>
      <c r="J24" s="225">
        <v>0</v>
      </c>
      <c r="K24" s="4"/>
    </row>
    <row r="25" spans="1:11" ht="15" customHeight="1" x14ac:dyDescent="0.2">
      <c r="A25" s="346">
        <v>14</v>
      </c>
      <c r="B25" s="348" t="s">
        <v>654</v>
      </c>
      <c r="C25" s="175">
        <v>5847</v>
      </c>
      <c r="D25" s="225">
        <v>292.35000000000002</v>
      </c>
      <c r="E25" s="175">
        <v>5847</v>
      </c>
      <c r="F25" s="225">
        <v>292.35000000000002</v>
      </c>
      <c r="G25" s="175">
        <v>0</v>
      </c>
      <c r="H25" s="225">
        <v>0</v>
      </c>
      <c r="I25" s="175">
        <v>0</v>
      </c>
      <c r="J25" s="225">
        <v>0</v>
      </c>
      <c r="K25" s="4"/>
    </row>
    <row r="26" spans="1:11" ht="15" customHeight="1" x14ac:dyDescent="0.2">
      <c r="A26" s="346">
        <v>15</v>
      </c>
      <c r="B26" s="348" t="s">
        <v>655</v>
      </c>
      <c r="C26" s="175">
        <v>5608</v>
      </c>
      <c r="D26" s="225">
        <v>280.39999999999998</v>
      </c>
      <c r="E26" s="175">
        <v>5608</v>
      </c>
      <c r="F26" s="225">
        <v>280.39999999999998</v>
      </c>
      <c r="G26" s="175">
        <v>0</v>
      </c>
      <c r="H26" s="225">
        <v>0</v>
      </c>
      <c r="I26" s="175">
        <v>0</v>
      </c>
      <c r="J26" s="225">
        <v>0</v>
      </c>
      <c r="K26" s="4"/>
    </row>
    <row r="27" spans="1:11" ht="15" customHeight="1" x14ac:dyDescent="0.2">
      <c r="A27" s="346">
        <v>16</v>
      </c>
      <c r="B27" s="348" t="s">
        <v>656</v>
      </c>
      <c r="C27" s="175">
        <v>6770</v>
      </c>
      <c r="D27" s="225">
        <v>338.5</v>
      </c>
      <c r="E27" s="175">
        <v>6770</v>
      </c>
      <c r="F27" s="225">
        <v>338.5</v>
      </c>
      <c r="G27" s="175">
        <v>0</v>
      </c>
      <c r="H27" s="225">
        <v>0</v>
      </c>
      <c r="I27" s="175">
        <v>0</v>
      </c>
      <c r="J27" s="225">
        <v>0</v>
      </c>
      <c r="K27" s="4"/>
    </row>
    <row r="28" spans="1:11" ht="15" customHeight="1" x14ac:dyDescent="0.2">
      <c r="A28" s="346">
        <v>17</v>
      </c>
      <c r="B28" s="348" t="s">
        <v>657</v>
      </c>
      <c r="C28" s="175">
        <v>3291</v>
      </c>
      <c r="D28" s="225">
        <v>164.55</v>
      </c>
      <c r="E28" s="175">
        <v>3291</v>
      </c>
      <c r="F28" s="225">
        <v>164.55</v>
      </c>
      <c r="G28" s="175">
        <v>0</v>
      </c>
      <c r="H28" s="225">
        <v>0</v>
      </c>
      <c r="I28" s="175">
        <v>0</v>
      </c>
      <c r="J28" s="225">
        <v>0</v>
      </c>
      <c r="K28" s="4"/>
    </row>
    <row r="29" spans="1:11" ht="15" customHeight="1" x14ac:dyDescent="0.2">
      <c r="A29" s="346">
        <v>18</v>
      </c>
      <c r="B29" s="348" t="s">
        <v>658</v>
      </c>
      <c r="C29" s="175">
        <v>6110</v>
      </c>
      <c r="D29" s="225">
        <v>305.5</v>
      </c>
      <c r="E29" s="175">
        <v>6110</v>
      </c>
      <c r="F29" s="225">
        <v>305.5</v>
      </c>
      <c r="G29" s="175">
        <v>0</v>
      </c>
      <c r="H29" s="225">
        <v>0</v>
      </c>
      <c r="I29" s="175">
        <v>0</v>
      </c>
      <c r="J29" s="225">
        <v>0</v>
      </c>
      <c r="K29" s="4"/>
    </row>
    <row r="30" spans="1:11" ht="15" customHeight="1" x14ac:dyDescent="0.2">
      <c r="A30" s="346">
        <v>19</v>
      </c>
      <c r="B30" s="348" t="s">
        <v>659</v>
      </c>
      <c r="C30" s="175">
        <v>8725</v>
      </c>
      <c r="D30" s="225">
        <v>436.25000000000006</v>
      </c>
      <c r="E30" s="175">
        <v>8725</v>
      </c>
      <c r="F30" s="225">
        <v>436.25000000000006</v>
      </c>
      <c r="G30" s="175">
        <v>0</v>
      </c>
      <c r="H30" s="225">
        <v>0</v>
      </c>
      <c r="I30" s="175">
        <v>0</v>
      </c>
      <c r="J30" s="225">
        <v>0</v>
      </c>
      <c r="K30" s="4"/>
    </row>
    <row r="31" spans="1:11" ht="15" customHeight="1" x14ac:dyDescent="0.2">
      <c r="A31" s="346">
        <v>20</v>
      </c>
      <c r="B31" s="348" t="s">
        <v>660</v>
      </c>
      <c r="C31" s="175">
        <v>5202</v>
      </c>
      <c r="D31" s="225">
        <v>260.09999999999997</v>
      </c>
      <c r="E31" s="175">
        <v>5202</v>
      </c>
      <c r="F31" s="225">
        <v>260.09999999999997</v>
      </c>
      <c r="G31" s="175">
        <v>0</v>
      </c>
      <c r="H31" s="225">
        <v>0</v>
      </c>
      <c r="I31" s="175">
        <v>0</v>
      </c>
      <c r="J31" s="225">
        <v>0</v>
      </c>
      <c r="K31" s="4"/>
    </row>
    <row r="32" spans="1:11" ht="15" customHeight="1" x14ac:dyDescent="0.2">
      <c r="A32" s="346">
        <v>21</v>
      </c>
      <c r="B32" s="348" t="s">
        <v>661</v>
      </c>
      <c r="C32" s="175">
        <v>1264</v>
      </c>
      <c r="D32" s="225">
        <v>63.2</v>
      </c>
      <c r="E32" s="175">
        <v>1264</v>
      </c>
      <c r="F32" s="225">
        <v>63.2</v>
      </c>
      <c r="G32" s="175">
        <v>0</v>
      </c>
      <c r="H32" s="225">
        <v>0</v>
      </c>
      <c r="I32" s="175">
        <v>0</v>
      </c>
      <c r="J32" s="225">
        <v>0</v>
      </c>
      <c r="K32" s="4"/>
    </row>
    <row r="33" spans="1:14" ht="15" customHeight="1" x14ac:dyDescent="0.2">
      <c r="A33" s="346">
        <v>22</v>
      </c>
      <c r="B33" s="348" t="s">
        <v>662</v>
      </c>
      <c r="C33" s="4">
        <v>1046</v>
      </c>
      <c r="D33" s="174">
        <v>52.3</v>
      </c>
      <c r="E33" s="4">
        <v>1046</v>
      </c>
      <c r="F33" s="174">
        <v>52.3</v>
      </c>
      <c r="G33" s="4">
        <v>0</v>
      </c>
      <c r="H33" s="174">
        <v>0</v>
      </c>
      <c r="I33" s="4">
        <v>0</v>
      </c>
      <c r="J33" s="174">
        <v>0</v>
      </c>
      <c r="K33" s="4"/>
    </row>
    <row r="34" spans="1:14" s="7" customFormat="1" ht="15" customHeight="1" x14ac:dyDescent="0.2">
      <c r="A34" s="346">
        <v>23</v>
      </c>
      <c r="B34" s="348" t="s">
        <v>663</v>
      </c>
      <c r="C34" s="4">
        <v>1479</v>
      </c>
      <c r="D34" s="174">
        <v>73.95</v>
      </c>
      <c r="E34" s="4">
        <v>1479</v>
      </c>
      <c r="F34" s="174">
        <v>73.95</v>
      </c>
      <c r="G34" s="4">
        <v>0</v>
      </c>
      <c r="H34" s="174">
        <v>0</v>
      </c>
      <c r="I34" s="4">
        <v>0</v>
      </c>
      <c r="J34" s="174">
        <v>0</v>
      </c>
      <c r="K34" s="4"/>
    </row>
    <row r="35" spans="1:14" s="7" customFormat="1" ht="15" customHeight="1" x14ac:dyDescent="0.2">
      <c r="A35" s="155">
        <v>24</v>
      </c>
      <c r="B35" s="348" t="s">
        <v>664</v>
      </c>
      <c r="C35" s="4">
        <v>86</v>
      </c>
      <c r="D35" s="174">
        <v>4.3</v>
      </c>
      <c r="E35" s="4">
        <v>86</v>
      </c>
      <c r="F35" s="174">
        <v>4.3</v>
      </c>
      <c r="G35" s="4">
        <v>0</v>
      </c>
      <c r="H35" s="174">
        <v>0</v>
      </c>
      <c r="I35" s="4">
        <v>0</v>
      </c>
      <c r="J35" s="174">
        <v>0</v>
      </c>
      <c r="K35" s="4"/>
    </row>
    <row r="36" spans="1:14" s="7" customFormat="1" ht="15" customHeight="1" x14ac:dyDescent="0.2">
      <c r="A36" s="1152" t="s">
        <v>16</v>
      </c>
      <c r="B36" s="1154"/>
      <c r="C36" s="667">
        <f t="shared" ref="C36:J36" si="0">SUM(C12:C35)</f>
        <v>89914</v>
      </c>
      <c r="D36" s="668">
        <f t="shared" si="0"/>
        <v>4495.7000000000007</v>
      </c>
      <c r="E36" s="667">
        <f t="shared" si="0"/>
        <v>89914</v>
      </c>
      <c r="F36" s="668">
        <f t="shared" si="0"/>
        <v>4495.7000000000007</v>
      </c>
      <c r="G36" s="667">
        <f t="shared" si="0"/>
        <v>0</v>
      </c>
      <c r="H36" s="668">
        <f t="shared" si="0"/>
        <v>0</v>
      </c>
      <c r="I36" s="667">
        <f t="shared" si="0"/>
        <v>0</v>
      </c>
      <c r="J36" s="668">
        <f t="shared" si="0"/>
        <v>0</v>
      </c>
      <c r="K36" s="13"/>
    </row>
    <row r="37" spans="1:14" s="7" customFormat="1" x14ac:dyDescent="0.2"/>
    <row r="38" spans="1:14" s="7" customFormat="1" x14ac:dyDescent="0.2">
      <c r="A38" s="5" t="s">
        <v>37</v>
      </c>
      <c r="I38" s="224"/>
    </row>
    <row r="39" spans="1:14" ht="15.75" customHeight="1" x14ac:dyDescent="0.2">
      <c r="A39" s="1366" t="s">
        <v>1101</v>
      </c>
      <c r="B39" s="1366"/>
      <c r="C39" s="1366"/>
      <c r="D39" s="1366"/>
      <c r="E39" s="1366"/>
      <c r="F39" s="1366"/>
      <c r="G39" s="1366"/>
      <c r="H39" s="1366"/>
      <c r="I39" s="698"/>
      <c r="J39" s="698"/>
      <c r="K39" s="698"/>
      <c r="L39" s="698"/>
      <c r="M39" s="698"/>
      <c r="N39" s="698"/>
    </row>
    <row r="40" spans="1:14" ht="15.75" customHeight="1" x14ac:dyDescent="0.2">
      <c r="A40" s="1366"/>
      <c r="B40" s="1366"/>
      <c r="C40" s="1366"/>
      <c r="D40" s="1366"/>
      <c r="E40" s="1366"/>
      <c r="F40" s="1366"/>
      <c r="G40" s="1366"/>
      <c r="H40" s="1366"/>
      <c r="I40" s="698"/>
      <c r="J40" s="698"/>
      <c r="K40" s="698"/>
      <c r="L40" s="698"/>
      <c r="M40" s="698"/>
      <c r="N40" s="698"/>
    </row>
    <row r="41" spans="1:14" ht="15.75" customHeight="1" x14ac:dyDescent="0.2">
      <c r="A41" s="1366"/>
      <c r="B41" s="1366"/>
      <c r="C41" s="1366"/>
      <c r="D41" s="1366"/>
      <c r="E41" s="1366"/>
      <c r="F41" s="1366"/>
      <c r="G41" s="1366"/>
      <c r="H41" s="1366"/>
      <c r="I41" s="698"/>
      <c r="J41" s="698"/>
      <c r="K41" s="698"/>
      <c r="L41" s="698"/>
      <c r="M41" s="698"/>
      <c r="N41" s="698"/>
    </row>
    <row r="42" spans="1:14" s="351" customFormat="1" ht="13.9" customHeight="1" x14ac:dyDescent="0.2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1:14" s="674" customFormat="1" ht="13.9" customHeight="1" x14ac:dyDescent="0.2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  <row r="44" spans="1:14" s="351" customFormat="1" ht="13.15" customHeight="1" x14ac:dyDescent="0.2">
      <c r="A44" s="9" t="s">
        <v>1191</v>
      </c>
      <c r="B44" s="355"/>
      <c r="C44" s="355"/>
      <c r="D44" s="1361" t="s">
        <v>806</v>
      </c>
      <c r="E44" s="1361"/>
      <c r="F44" s="1361"/>
      <c r="G44" s="7"/>
      <c r="H44" s="254"/>
      <c r="I44" s="1085" t="s">
        <v>803</v>
      </c>
      <c r="J44" s="1085"/>
      <c r="K44" s="1085"/>
    </row>
    <row r="45" spans="1:14" s="351" customFormat="1" ht="13.15" customHeight="1" x14ac:dyDescent="0.2">
      <c r="A45" s="355"/>
      <c r="B45" s="355"/>
      <c r="C45" s="355"/>
      <c r="D45" s="1361" t="s">
        <v>807</v>
      </c>
      <c r="E45" s="1361"/>
      <c r="F45" s="1361"/>
      <c r="G45" s="7"/>
      <c r="H45" s="254"/>
      <c r="I45" s="1258" t="s">
        <v>802</v>
      </c>
      <c r="J45" s="1258"/>
      <c r="K45" s="1258"/>
    </row>
    <row r="46" spans="1:14" s="351" customFormat="1" x14ac:dyDescent="0.2">
      <c r="A46" s="9"/>
      <c r="B46" s="9"/>
      <c r="C46" s="9"/>
      <c r="D46" s="1361" t="s">
        <v>808</v>
      </c>
      <c r="E46" s="1361"/>
      <c r="F46" s="1361"/>
      <c r="H46" s="254"/>
      <c r="I46" s="254"/>
      <c r="J46" s="254"/>
    </row>
    <row r="47" spans="1:14" s="351" customFormat="1" x14ac:dyDescent="0.2">
      <c r="A47" s="9"/>
      <c r="H47" s="26"/>
      <c r="I47" s="26"/>
      <c r="J47" s="26"/>
    </row>
    <row r="48" spans="1:14" x14ac:dyDescent="0.2">
      <c r="A48" s="212"/>
      <c r="B48" s="212"/>
      <c r="C48" s="212"/>
      <c r="D48" s="212"/>
      <c r="E48" s="212"/>
      <c r="F48" s="212"/>
      <c r="G48" s="212"/>
      <c r="H48" s="212"/>
      <c r="I48" s="212"/>
      <c r="J48" s="212"/>
    </row>
  </sheetData>
  <mergeCells count="21">
    <mergeCell ref="I7:K7"/>
    <mergeCell ref="D1:E1"/>
    <mergeCell ref="J1:K1"/>
    <mergeCell ref="A2:J2"/>
    <mergeCell ref="A5:K5"/>
    <mergeCell ref="A3:K3"/>
    <mergeCell ref="C8:J8"/>
    <mergeCell ref="A9:A10"/>
    <mergeCell ref="B9:B10"/>
    <mergeCell ref="C9:D9"/>
    <mergeCell ref="E9:F9"/>
    <mergeCell ref="G9:H9"/>
    <mergeCell ref="I9:J9"/>
    <mergeCell ref="D46:F46"/>
    <mergeCell ref="K9:K10"/>
    <mergeCell ref="A36:B36"/>
    <mergeCell ref="D44:F44"/>
    <mergeCell ref="I44:K44"/>
    <mergeCell ref="D45:F45"/>
    <mergeCell ref="I45:K45"/>
    <mergeCell ref="A39:H41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00CC"/>
    <pageSetUpPr fitToPage="1"/>
  </sheetPr>
  <dimension ref="A1:AA56"/>
  <sheetViews>
    <sheetView view="pageBreakPreview" topLeftCell="A28" zoomScale="80" zoomScaleNormal="80" zoomScaleSheetLayoutView="80" workbookViewId="0">
      <selection activeCell="B46" sqref="B46"/>
    </sheetView>
  </sheetViews>
  <sheetFormatPr defaultColWidth="9.140625" defaultRowHeight="12.75" x14ac:dyDescent="0.2"/>
  <cols>
    <col min="1" max="1" width="9.28515625" style="9" customWidth="1"/>
    <col min="2" max="3" width="8.5703125" style="9" customWidth="1"/>
    <col min="4" max="4" width="12" style="9" customWidth="1"/>
    <col min="5" max="5" width="10.7109375" style="9" customWidth="1"/>
    <col min="6" max="6" width="9.5703125" style="9" customWidth="1"/>
    <col min="7" max="7" width="8.5703125" style="9" customWidth="1"/>
    <col min="8" max="8" width="11.7109375" style="9" customWidth="1"/>
    <col min="9" max="11" width="8.5703125" style="9" customWidth="1"/>
    <col min="12" max="12" width="9.7109375" style="9" customWidth="1"/>
    <col min="13" max="15" width="8.5703125" style="9" customWidth="1"/>
    <col min="16" max="16" width="8.42578125" style="9" customWidth="1"/>
    <col min="17" max="19" width="8.5703125" style="9" customWidth="1"/>
    <col min="20" max="16384" width="9.140625" style="9"/>
  </cols>
  <sheetData>
    <row r="1" spans="1:19" x14ac:dyDescent="0.2">
      <c r="A1" s="9" t="s">
        <v>11</v>
      </c>
      <c r="H1" s="1085"/>
      <c r="I1" s="1085"/>
      <c r="R1" s="1112" t="s">
        <v>52</v>
      </c>
      <c r="S1" s="1112"/>
    </row>
    <row r="2" spans="1:19" s="8" customFormat="1" ht="15.75" x14ac:dyDescent="0.25">
      <c r="A2" s="1113" t="s">
        <v>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</row>
    <row r="3" spans="1:19" s="8" customFormat="1" ht="20.25" customHeight="1" x14ac:dyDescent="0.3">
      <c r="A3" s="1114" t="s">
        <v>921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</row>
    <row r="5" spans="1:19" s="8" customFormat="1" ht="15.75" x14ac:dyDescent="0.25">
      <c r="A5" s="1115" t="s">
        <v>1078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</row>
    <row r="6" spans="1:19" x14ac:dyDescent="0.2">
      <c r="A6" s="26" t="s">
        <v>687</v>
      </c>
      <c r="B6" s="26"/>
    </row>
    <row r="7" spans="1:19" x14ac:dyDescent="0.2">
      <c r="A7" s="1116" t="s">
        <v>147</v>
      </c>
      <c r="B7" s="1116"/>
      <c r="C7" s="1116"/>
      <c r="D7" s="1116"/>
      <c r="E7" s="1116"/>
      <c r="F7" s="1116"/>
      <c r="G7" s="1116"/>
      <c r="H7" s="1116"/>
      <c r="I7" s="1116"/>
      <c r="R7" s="22"/>
      <c r="S7" s="22"/>
    </row>
    <row r="9" spans="1:19" ht="18" customHeight="1" x14ac:dyDescent="0.2">
      <c r="A9" s="917"/>
      <c r="B9" s="1109" t="s">
        <v>39</v>
      </c>
      <c r="C9" s="1109"/>
      <c r="D9" s="1109" t="s">
        <v>40</v>
      </c>
      <c r="E9" s="1109"/>
      <c r="F9" s="1109" t="s">
        <v>41</v>
      </c>
      <c r="G9" s="1109"/>
      <c r="H9" s="1092" t="s">
        <v>42</v>
      </c>
      <c r="I9" s="1092"/>
      <c r="J9" s="1109" t="s">
        <v>43</v>
      </c>
      <c r="K9" s="1109"/>
      <c r="L9" s="184" t="s">
        <v>16</v>
      </c>
    </row>
    <row r="10" spans="1:19" s="51" customFormat="1" ht="13.5" customHeight="1" x14ac:dyDescent="0.2">
      <c r="A10" s="920">
        <v>1</v>
      </c>
      <c r="B10" s="1105">
        <v>2</v>
      </c>
      <c r="C10" s="1105"/>
      <c r="D10" s="1105">
        <v>3</v>
      </c>
      <c r="E10" s="1105"/>
      <c r="F10" s="1105">
        <v>4</v>
      </c>
      <c r="G10" s="1105"/>
      <c r="H10" s="1105">
        <v>5</v>
      </c>
      <c r="I10" s="1105"/>
      <c r="J10" s="1105">
        <v>6</v>
      </c>
      <c r="K10" s="1105"/>
      <c r="L10" s="920">
        <v>7</v>
      </c>
    </row>
    <row r="11" spans="1:19" ht="15" customHeight="1" x14ac:dyDescent="0.2">
      <c r="A11" s="919" t="s">
        <v>44</v>
      </c>
      <c r="B11" s="1122">
        <v>5323</v>
      </c>
      <c r="C11" s="1122"/>
      <c r="D11" s="1122">
        <v>1329</v>
      </c>
      <c r="E11" s="1122"/>
      <c r="F11" s="1122">
        <v>4256</v>
      </c>
      <c r="G11" s="1122"/>
      <c r="H11" s="1122">
        <v>1340</v>
      </c>
      <c r="I11" s="1122"/>
      <c r="J11" s="1122">
        <v>6128</v>
      </c>
      <c r="K11" s="1122"/>
      <c r="L11" s="986">
        <f>SUM(B11:K11)</f>
        <v>18376</v>
      </c>
    </row>
    <row r="12" spans="1:19" ht="15" customHeight="1" x14ac:dyDescent="0.2">
      <c r="A12" s="919" t="s">
        <v>45</v>
      </c>
      <c r="B12" s="1122">
        <v>77593</v>
      </c>
      <c r="C12" s="1122"/>
      <c r="D12" s="1122">
        <v>7356</v>
      </c>
      <c r="E12" s="1122"/>
      <c r="F12" s="1122">
        <v>64591</v>
      </c>
      <c r="G12" s="1122"/>
      <c r="H12" s="1122">
        <v>31685</v>
      </c>
      <c r="I12" s="1122"/>
      <c r="J12" s="1122">
        <v>41229</v>
      </c>
      <c r="K12" s="1122"/>
      <c r="L12" s="986">
        <f>SUM(B12:K12)</f>
        <v>222454</v>
      </c>
    </row>
    <row r="13" spans="1:19" ht="15" customHeight="1" x14ac:dyDescent="0.2">
      <c r="A13" s="919" t="s">
        <v>16</v>
      </c>
      <c r="B13" s="1121">
        <f>SUM(B11:B12)</f>
        <v>82916</v>
      </c>
      <c r="C13" s="1121"/>
      <c r="D13" s="1121">
        <f>SUM(D11:D12)</f>
        <v>8685</v>
      </c>
      <c r="E13" s="1121"/>
      <c r="F13" s="1121">
        <f>SUM(F11:F12)</f>
        <v>68847</v>
      </c>
      <c r="G13" s="1121"/>
      <c r="H13" s="1121">
        <f>SUM(H11:H12)</f>
        <v>33025</v>
      </c>
      <c r="I13" s="1121"/>
      <c r="J13" s="1121">
        <f>SUM(J11:J12)</f>
        <v>47357</v>
      </c>
      <c r="K13" s="1121"/>
      <c r="L13" s="987">
        <f>SUM(B13:K13)</f>
        <v>240830</v>
      </c>
    </row>
    <row r="14" spans="1:19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9" x14ac:dyDescent="0.2">
      <c r="A15" s="1123" t="s">
        <v>388</v>
      </c>
      <c r="B15" s="1123"/>
      <c r="C15" s="1123"/>
      <c r="D15" s="1123"/>
      <c r="E15" s="1123"/>
      <c r="F15" s="1123"/>
      <c r="G15" s="1123"/>
      <c r="H15" s="6"/>
      <c r="I15" s="6"/>
      <c r="J15" s="6"/>
      <c r="K15" s="6"/>
      <c r="L15" s="6"/>
    </row>
    <row r="16" spans="1:19" ht="19.5" customHeight="1" x14ac:dyDescent="0.2">
      <c r="A16" s="1103" t="s">
        <v>155</v>
      </c>
      <c r="B16" s="1104"/>
      <c r="C16" s="1109" t="s">
        <v>181</v>
      </c>
      <c r="D16" s="1109"/>
      <c r="E16" s="919" t="s">
        <v>16</v>
      </c>
      <c r="I16" s="6"/>
      <c r="J16" s="6"/>
      <c r="K16" s="6"/>
      <c r="L16" s="6"/>
    </row>
    <row r="17" spans="1:20" ht="39" customHeight="1" x14ac:dyDescent="0.2">
      <c r="A17" s="1103" t="s">
        <v>668</v>
      </c>
      <c r="B17" s="1104"/>
      <c r="C17" s="1103" t="s">
        <v>669</v>
      </c>
      <c r="D17" s="1104"/>
      <c r="E17" s="917" t="s">
        <v>670</v>
      </c>
      <c r="I17" s="6"/>
      <c r="J17" s="6"/>
      <c r="K17" s="6"/>
      <c r="L17" s="6"/>
    </row>
    <row r="18" spans="1:20" x14ac:dyDescent="0.2">
      <c r="A18" s="921"/>
      <c r="B18" s="921"/>
      <c r="C18" s="921"/>
      <c r="D18" s="921"/>
      <c r="E18" s="921"/>
      <c r="F18" s="921"/>
      <c r="G18" s="921"/>
      <c r="H18" s="6"/>
      <c r="I18" s="6"/>
      <c r="J18" s="6"/>
      <c r="K18" s="6"/>
      <c r="L18" s="6"/>
    </row>
    <row r="20" spans="1:20" ht="19.149999999999999" customHeight="1" x14ac:dyDescent="0.2">
      <c r="A20" s="1124" t="s">
        <v>148</v>
      </c>
      <c r="B20" s="1124"/>
      <c r="C20" s="1124"/>
      <c r="D20" s="1124"/>
      <c r="E20" s="1124"/>
      <c r="F20" s="1124"/>
      <c r="G20" s="1124"/>
      <c r="H20" s="1124"/>
      <c r="I20" s="1124"/>
      <c r="J20" s="1124"/>
      <c r="K20" s="1124"/>
      <c r="L20" s="1124"/>
      <c r="M20" s="1124"/>
      <c r="N20" s="1124"/>
      <c r="O20" s="1124"/>
      <c r="P20" s="1124"/>
      <c r="Q20" s="1124"/>
      <c r="R20" s="1124"/>
      <c r="S20" s="1124"/>
    </row>
    <row r="21" spans="1:20" ht="18.75" customHeight="1" x14ac:dyDescent="0.2">
      <c r="A21" s="1109" t="s">
        <v>20</v>
      </c>
      <c r="B21" s="1109" t="s">
        <v>46</v>
      </c>
      <c r="C21" s="1109"/>
      <c r="D21" s="1109"/>
      <c r="E21" s="1092" t="s">
        <v>21</v>
      </c>
      <c r="F21" s="1092"/>
      <c r="G21" s="1092"/>
      <c r="H21" s="1092"/>
      <c r="I21" s="1092"/>
      <c r="J21" s="1092"/>
      <c r="K21" s="1092"/>
      <c r="L21" s="1092"/>
      <c r="M21" s="1092" t="s">
        <v>22</v>
      </c>
      <c r="N21" s="1092"/>
      <c r="O21" s="1092"/>
      <c r="P21" s="1092"/>
      <c r="Q21" s="1092"/>
      <c r="R21" s="1092"/>
      <c r="S21" s="1092"/>
      <c r="T21" s="1092"/>
    </row>
    <row r="22" spans="1:20" ht="33.75" customHeight="1" x14ac:dyDescent="0.2">
      <c r="A22" s="1109"/>
      <c r="B22" s="1109"/>
      <c r="C22" s="1109"/>
      <c r="D22" s="1109"/>
      <c r="E22" s="1103" t="s">
        <v>122</v>
      </c>
      <c r="F22" s="1104"/>
      <c r="G22" s="1103" t="s">
        <v>149</v>
      </c>
      <c r="H22" s="1104"/>
      <c r="I22" s="1109" t="s">
        <v>47</v>
      </c>
      <c r="J22" s="1109"/>
      <c r="K22" s="1103" t="s">
        <v>88</v>
      </c>
      <c r="L22" s="1104"/>
      <c r="M22" s="1103" t="s">
        <v>89</v>
      </c>
      <c r="N22" s="1104"/>
      <c r="O22" s="1103" t="s">
        <v>149</v>
      </c>
      <c r="P22" s="1104"/>
      <c r="Q22" s="1109" t="s">
        <v>47</v>
      </c>
      <c r="R22" s="1109"/>
      <c r="S22" s="1109" t="s">
        <v>88</v>
      </c>
      <c r="T22" s="1109"/>
    </row>
    <row r="23" spans="1:20" s="51" customFormat="1" ht="15.75" customHeight="1" x14ac:dyDescent="0.2">
      <c r="A23" s="920">
        <v>1</v>
      </c>
      <c r="B23" s="1110">
        <v>2</v>
      </c>
      <c r="C23" s="1117"/>
      <c r="D23" s="1111"/>
      <c r="E23" s="1110">
        <v>3</v>
      </c>
      <c r="F23" s="1111"/>
      <c r="G23" s="1110">
        <v>4</v>
      </c>
      <c r="H23" s="1111"/>
      <c r="I23" s="1105">
        <v>5</v>
      </c>
      <c r="J23" s="1105"/>
      <c r="K23" s="1105">
        <v>6</v>
      </c>
      <c r="L23" s="1105"/>
      <c r="M23" s="1110">
        <v>3</v>
      </c>
      <c r="N23" s="1111"/>
      <c r="O23" s="1110">
        <v>4</v>
      </c>
      <c r="P23" s="1111"/>
      <c r="Q23" s="1105">
        <v>5</v>
      </c>
      <c r="R23" s="1105"/>
      <c r="S23" s="1105">
        <v>6</v>
      </c>
      <c r="T23" s="1105"/>
    </row>
    <row r="24" spans="1:20" ht="27.75" customHeight="1" x14ac:dyDescent="0.2">
      <c r="A24" s="919">
        <v>1</v>
      </c>
      <c r="B24" s="1118" t="s">
        <v>445</v>
      </c>
      <c r="C24" s="1119"/>
      <c r="D24" s="1120"/>
      <c r="E24" s="1098">
        <v>100</v>
      </c>
      <c r="F24" s="1099"/>
      <c r="G24" s="1093" t="s">
        <v>320</v>
      </c>
      <c r="H24" s="1095"/>
      <c r="I24" s="1097">
        <v>340</v>
      </c>
      <c r="J24" s="1097"/>
      <c r="K24" s="1097">
        <v>8</v>
      </c>
      <c r="L24" s="1097"/>
      <c r="M24" s="1098">
        <v>150</v>
      </c>
      <c r="N24" s="1099"/>
      <c r="O24" s="1093" t="s">
        <v>320</v>
      </c>
      <c r="P24" s="1095"/>
      <c r="Q24" s="1097">
        <v>510</v>
      </c>
      <c r="R24" s="1097"/>
      <c r="S24" s="1097">
        <v>14</v>
      </c>
      <c r="T24" s="1097"/>
    </row>
    <row r="25" spans="1:20" ht="14.25" x14ac:dyDescent="0.2">
      <c r="A25" s="919">
        <v>2</v>
      </c>
      <c r="B25" s="1106" t="s">
        <v>48</v>
      </c>
      <c r="C25" s="1107"/>
      <c r="D25" s="1108"/>
      <c r="E25" s="1098">
        <v>20</v>
      </c>
      <c r="F25" s="1099"/>
      <c r="G25" s="1075">
        <v>1.37</v>
      </c>
      <c r="H25" s="1076"/>
      <c r="I25" s="1097">
        <v>105</v>
      </c>
      <c r="J25" s="1097"/>
      <c r="K25" s="1097">
        <v>7</v>
      </c>
      <c r="L25" s="1097"/>
      <c r="M25" s="1098">
        <v>30</v>
      </c>
      <c r="N25" s="1099"/>
      <c r="O25" s="1075">
        <v>2.06</v>
      </c>
      <c r="P25" s="1076"/>
      <c r="Q25" s="1097">
        <v>140</v>
      </c>
      <c r="R25" s="1097"/>
      <c r="S25" s="1097">
        <v>9</v>
      </c>
      <c r="T25" s="1097"/>
    </row>
    <row r="26" spans="1:20" ht="14.25" x14ac:dyDescent="0.2">
      <c r="A26" s="919">
        <v>3</v>
      </c>
      <c r="B26" s="1106" t="s">
        <v>150</v>
      </c>
      <c r="C26" s="1107"/>
      <c r="D26" s="1108"/>
      <c r="E26" s="1098">
        <v>50</v>
      </c>
      <c r="F26" s="1099"/>
      <c r="G26" s="1075">
        <v>1.03</v>
      </c>
      <c r="H26" s="1076"/>
      <c r="I26" s="1097">
        <v>30</v>
      </c>
      <c r="J26" s="1097"/>
      <c r="K26" s="1097">
        <v>0</v>
      </c>
      <c r="L26" s="1097"/>
      <c r="M26" s="1098">
        <v>75</v>
      </c>
      <c r="N26" s="1099"/>
      <c r="O26" s="1075">
        <v>1.55</v>
      </c>
      <c r="P26" s="1076"/>
      <c r="Q26" s="1097">
        <v>42</v>
      </c>
      <c r="R26" s="1097"/>
      <c r="S26" s="1097">
        <v>0</v>
      </c>
      <c r="T26" s="1097"/>
    </row>
    <row r="27" spans="1:20" ht="14.25" x14ac:dyDescent="0.2">
      <c r="A27" s="919">
        <v>4</v>
      </c>
      <c r="B27" s="1106" t="s">
        <v>49</v>
      </c>
      <c r="C27" s="1107"/>
      <c r="D27" s="1108"/>
      <c r="E27" s="1098">
        <v>5</v>
      </c>
      <c r="F27" s="1099"/>
      <c r="G27" s="1075">
        <v>0.65</v>
      </c>
      <c r="H27" s="1076"/>
      <c r="I27" s="1097">
        <v>45</v>
      </c>
      <c r="J27" s="1097"/>
      <c r="K27" s="1097">
        <v>0</v>
      </c>
      <c r="L27" s="1097"/>
      <c r="M27" s="1075">
        <v>7.5</v>
      </c>
      <c r="N27" s="1076"/>
      <c r="O27" s="1075">
        <v>0.98</v>
      </c>
      <c r="P27" s="1076"/>
      <c r="Q27" s="1097">
        <v>68</v>
      </c>
      <c r="R27" s="1097"/>
      <c r="S27" s="1097">
        <v>0</v>
      </c>
      <c r="T27" s="1097"/>
    </row>
    <row r="28" spans="1:20" ht="14.25" x14ac:dyDescent="0.2">
      <c r="A28" s="919">
        <v>5</v>
      </c>
      <c r="B28" s="1106" t="s">
        <v>50</v>
      </c>
      <c r="C28" s="1107"/>
      <c r="D28" s="1108"/>
      <c r="E28" s="1098" t="s">
        <v>671</v>
      </c>
      <c r="F28" s="1099"/>
      <c r="G28" s="1075">
        <v>0.64</v>
      </c>
      <c r="H28" s="1076"/>
      <c r="I28" s="1097">
        <v>0</v>
      </c>
      <c r="J28" s="1097"/>
      <c r="K28" s="1097">
        <v>0</v>
      </c>
      <c r="L28" s="1097"/>
      <c r="M28" s="1098" t="s">
        <v>671</v>
      </c>
      <c r="N28" s="1099"/>
      <c r="O28" s="1075">
        <v>0.94</v>
      </c>
      <c r="P28" s="1076"/>
      <c r="Q28" s="1097">
        <v>0</v>
      </c>
      <c r="R28" s="1097"/>
      <c r="S28" s="1097">
        <v>0</v>
      </c>
      <c r="T28" s="1097"/>
    </row>
    <row r="29" spans="1:20" ht="14.25" x14ac:dyDescent="0.2">
      <c r="A29" s="919">
        <v>6</v>
      </c>
      <c r="B29" s="1106" t="s">
        <v>51</v>
      </c>
      <c r="C29" s="1107"/>
      <c r="D29" s="1108"/>
      <c r="E29" s="1098" t="s">
        <v>7</v>
      </c>
      <c r="F29" s="1099"/>
      <c r="G29" s="1075">
        <v>0.79</v>
      </c>
      <c r="H29" s="1076"/>
      <c r="I29" s="1097" t="s">
        <v>7</v>
      </c>
      <c r="J29" s="1097"/>
      <c r="K29" s="1097" t="s">
        <v>7</v>
      </c>
      <c r="L29" s="1097"/>
      <c r="M29" s="1098" t="s">
        <v>7</v>
      </c>
      <c r="N29" s="1099"/>
      <c r="O29" s="1075">
        <v>1.18</v>
      </c>
      <c r="P29" s="1076"/>
      <c r="Q29" s="1097" t="s">
        <v>7</v>
      </c>
      <c r="R29" s="1097"/>
      <c r="S29" s="1097" t="s">
        <v>7</v>
      </c>
      <c r="T29" s="1097"/>
    </row>
    <row r="30" spans="1:20" ht="14.25" x14ac:dyDescent="0.2">
      <c r="A30" s="919">
        <v>7</v>
      </c>
      <c r="B30" s="1126" t="s">
        <v>151</v>
      </c>
      <c r="C30" s="1126"/>
      <c r="D30" s="1126"/>
      <c r="E30" s="1101" t="s">
        <v>7</v>
      </c>
      <c r="F30" s="1101"/>
      <c r="G30" s="1102"/>
      <c r="H30" s="1102"/>
      <c r="I30" s="1097" t="s">
        <v>7</v>
      </c>
      <c r="J30" s="1097"/>
      <c r="K30" s="1097" t="s">
        <v>7</v>
      </c>
      <c r="L30" s="1097"/>
      <c r="M30" s="1101" t="s">
        <v>7</v>
      </c>
      <c r="N30" s="1101"/>
      <c r="O30" s="1102"/>
      <c r="P30" s="1102"/>
      <c r="Q30" s="1097" t="s">
        <v>7</v>
      </c>
      <c r="R30" s="1097"/>
      <c r="S30" s="1097" t="s">
        <v>7</v>
      </c>
      <c r="T30" s="1097"/>
    </row>
    <row r="31" spans="1:20" ht="15" x14ac:dyDescent="0.2">
      <c r="A31" s="919"/>
      <c r="B31" s="1109" t="s">
        <v>16</v>
      </c>
      <c r="C31" s="1109"/>
      <c r="D31" s="1109"/>
      <c r="E31" s="1128">
        <f>SUM(E24:E30)</f>
        <v>175</v>
      </c>
      <c r="F31" s="1128"/>
      <c r="G31" s="1129">
        <f>SUM(G24:G30)</f>
        <v>4.4800000000000004</v>
      </c>
      <c r="H31" s="1129"/>
      <c r="I31" s="1100">
        <f>SUM(I24:I30)</f>
        <v>520</v>
      </c>
      <c r="J31" s="1100"/>
      <c r="K31" s="1100">
        <f>SUM(K24:K30)</f>
        <v>15</v>
      </c>
      <c r="L31" s="1100"/>
      <c r="M31" s="1129">
        <f>SUM(M24:M30)</f>
        <v>262.5</v>
      </c>
      <c r="N31" s="1129"/>
      <c r="O31" s="1129">
        <f>SUM(O24:O30)</f>
        <v>6.7099999999999991</v>
      </c>
      <c r="P31" s="1129"/>
      <c r="Q31" s="1100">
        <f>SUM(Q24:Q30)</f>
        <v>760</v>
      </c>
      <c r="R31" s="1100"/>
      <c r="S31" s="1100">
        <f>SUM(S24:S30)</f>
        <v>23</v>
      </c>
      <c r="T31" s="1100"/>
    </row>
    <row r="32" spans="1:20" x14ac:dyDescent="0.2">
      <c r="A32" s="71"/>
      <c r="B32" s="72"/>
      <c r="C32" s="72"/>
      <c r="D32" s="7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7" ht="12.75" customHeight="1" x14ac:dyDescent="0.2">
      <c r="A33" s="127" t="s">
        <v>367</v>
      </c>
      <c r="B33" s="1127" t="s">
        <v>421</v>
      </c>
      <c r="C33" s="1127"/>
      <c r="D33" s="1127"/>
      <c r="E33" s="1127"/>
      <c r="F33" s="1127"/>
      <c r="G33" s="1127"/>
      <c r="H33" s="112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7" x14ac:dyDescent="0.2">
      <c r="A34" s="127"/>
      <c r="B34" s="72"/>
      <c r="C34" s="72"/>
      <c r="D34" s="7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7" s="22" customFormat="1" ht="17.25" customHeight="1" x14ac:dyDescent="0.2">
      <c r="A35" s="935" t="s">
        <v>20</v>
      </c>
      <c r="B35" s="1086" t="s">
        <v>368</v>
      </c>
      <c r="C35" s="1087"/>
      <c r="D35" s="1088"/>
      <c r="E35" s="1103" t="s">
        <v>21</v>
      </c>
      <c r="F35" s="1132"/>
      <c r="G35" s="1132"/>
      <c r="H35" s="1132"/>
      <c r="I35" s="1132"/>
      <c r="J35" s="1104"/>
      <c r="K35" s="1092" t="s">
        <v>22</v>
      </c>
      <c r="L35" s="1092"/>
      <c r="M35" s="1092"/>
      <c r="N35" s="1092"/>
      <c r="O35" s="1092"/>
      <c r="P35" s="1092"/>
      <c r="Q35" s="1125"/>
      <c r="R35" s="1125"/>
      <c r="S35" s="1125"/>
      <c r="T35" s="1125"/>
    </row>
    <row r="36" spans="1:27" x14ac:dyDescent="0.2">
      <c r="A36" s="936"/>
      <c r="B36" s="1089"/>
      <c r="C36" s="1090"/>
      <c r="D36" s="1091"/>
      <c r="E36" s="1077" t="s">
        <v>385</v>
      </c>
      <c r="F36" s="1079"/>
      <c r="G36" s="1077" t="s">
        <v>386</v>
      </c>
      <c r="H36" s="1079"/>
      <c r="I36" s="1077" t="s">
        <v>387</v>
      </c>
      <c r="J36" s="1079"/>
      <c r="K36" s="1092" t="s">
        <v>385</v>
      </c>
      <c r="L36" s="1092"/>
      <c r="M36" s="1092" t="s">
        <v>386</v>
      </c>
      <c r="N36" s="1092"/>
      <c r="O36" s="1092" t="s">
        <v>387</v>
      </c>
      <c r="P36" s="1092"/>
      <c r="Q36" s="6"/>
      <c r="R36" s="6"/>
      <c r="S36" s="6"/>
      <c r="T36" s="6"/>
    </row>
    <row r="37" spans="1:27" ht="18" customHeight="1" x14ac:dyDescent="0.2">
      <c r="A37" s="919">
        <v>1</v>
      </c>
      <c r="B37" s="1093" t="s">
        <v>672</v>
      </c>
      <c r="C37" s="1094"/>
      <c r="D37" s="1095"/>
      <c r="E37" s="1073" t="s">
        <v>673</v>
      </c>
      <c r="F37" s="1074"/>
      <c r="G37" s="1075">
        <v>5</v>
      </c>
      <c r="H37" s="1076"/>
      <c r="I37" s="1073" t="s">
        <v>674</v>
      </c>
      <c r="J37" s="1074"/>
      <c r="K37" s="1073" t="s">
        <v>673</v>
      </c>
      <c r="L37" s="1074"/>
      <c r="M37" s="1075">
        <v>5</v>
      </c>
      <c r="N37" s="1076"/>
      <c r="O37" s="1073" t="s">
        <v>674</v>
      </c>
      <c r="P37" s="1074"/>
      <c r="Q37" s="1080" t="s">
        <v>679</v>
      </c>
      <c r="R37" s="1081"/>
      <c r="S37" s="1081"/>
      <c r="T37" s="1081"/>
      <c r="U37" s="1081"/>
      <c r="V37" s="1081"/>
    </row>
    <row r="38" spans="1:27" ht="47.25" customHeight="1" x14ac:dyDescent="0.2">
      <c r="A38" s="919">
        <v>2</v>
      </c>
      <c r="B38" s="1093" t="s">
        <v>675</v>
      </c>
      <c r="C38" s="1094"/>
      <c r="D38" s="1095"/>
      <c r="E38" s="1073" t="s">
        <v>676</v>
      </c>
      <c r="F38" s="1074"/>
      <c r="G38" s="1075">
        <v>10</v>
      </c>
      <c r="H38" s="1076"/>
      <c r="I38" s="1073" t="s">
        <v>677</v>
      </c>
      <c r="J38" s="1074"/>
      <c r="K38" s="1073" t="s">
        <v>676</v>
      </c>
      <c r="L38" s="1074"/>
      <c r="M38" s="1075">
        <v>10</v>
      </c>
      <c r="N38" s="1076"/>
      <c r="O38" s="1073" t="s">
        <v>677</v>
      </c>
      <c r="P38" s="1074"/>
      <c r="Q38" s="1082" t="s">
        <v>683</v>
      </c>
      <c r="R38" s="1083"/>
      <c r="S38" s="1083"/>
      <c r="T38" s="1083"/>
      <c r="U38" s="1083"/>
      <c r="V38" s="1083"/>
      <c r="W38" s="1072" t="s">
        <v>961</v>
      </c>
      <c r="X38" s="1072"/>
      <c r="Y38" s="1072"/>
      <c r="Z38" s="1072"/>
    </row>
    <row r="39" spans="1:27" ht="14.25" x14ac:dyDescent="0.2">
      <c r="A39" s="919">
        <v>3</v>
      </c>
      <c r="B39" s="1077" t="s">
        <v>680</v>
      </c>
      <c r="C39" s="1078"/>
      <c r="D39" s="1079"/>
      <c r="E39" s="1073" t="s">
        <v>956</v>
      </c>
      <c r="F39" s="1074"/>
      <c r="G39" s="1075">
        <v>8</v>
      </c>
      <c r="H39" s="1076"/>
      <c r="I39" s="1073" t="s">
        <v>681</v>
      </c>
      <c r="J39" s="1074"/>
      <c r="K39" s="1073" t="s">
        <v>956</v>
      </c>
      <c r="L39" s="1074"/>
      <c r="M39" s="1075">
        <v>8</v>
      </c>
      <c r="N39" s="1076"/>
      <c r="O39" s="1073" t="s">
        <v>681</v>
      </c>
      <c r="P39" s="1074"/>
      <c r="Q39" s="1082" t="s">
        <v>684</v>
      </c>
      <c r="R39" s="1083"/>
      <c r="S39" s="1083"/>
      <c r="T39" s="1083"/>
      <c r="U39" s="1083"/>
      <c r="V39" s="1083"/>
      <c r="W39" s="9" t="s">
        <v>653</v>
      </c>
    </row>
    <row r="40" spans="1:27" ht="14.25" customHeight="1" x14ac:dyDescent="0.2">
      <c r="A40" s="919">
        <v>4</v>
      </c>
      <c r="B40" s="1103" t="s">
        <v>682</v>
      </c>
      <c r="C40" s="1132"/>
      <c r="D40" s="1104"/>
      <c r="E40" s="1073" t="s">
        <v>676</v>
      </c>
      <c r="F40" s="1074"/>
      <c r="G40" s="1075">
        <v>1.2</v>
      </c>
      <c r="H40" s="1076"/>
      <c r="I40" s="1073" t="s">
        <v>674</v>
      </c>
      <c r="J40" s="1074"/>
      <c r="K40" s="1073" t="s">
        <v>676</v>
      </c>
      <c r="L40" s="1074"/>
      <c r="M40" s="1075">
        <v>1.2</v>
      </c>
      <c r="N40" s="1076"/>
      <c r="O40" s="1073" t="s">
        <v>674</v>
      </c>
      <c r="P40" s="1074"/>
      <c r="Q40" s="1082" t="s">
        <v>685</v>
      </c>
      <c r="R40" s="1083"/>
      <c r="S40" s="1083"/>
      <c r="T40" s="1083"/>
      <c r="U40" s="1083"/>
      <c r="V40" s="1083"/>
    </row>
    <row r="41" spans="1:27" ht="19.5" customHeight="1" x14ac:dyDescent="0.2">
      <c r="A41" s="919">
        <v>5</v>
      </c>
      <c r="B41" s="1077" t="s">
        <v>962</v>
      </c>
      <c r="C41" s="1078"/>
      <c r="D41" s="1079"/>
      <c r="E41" s="1073" t="s">
        <v>676</v>
      </c>
      <c r="F41" s="1074"/>
      <c r="G41" s="1075">
        <v>10</v>
      </c>
      <c r="H41" s="1076"/>
      <c r="I41" s="1073" t="s">
        <v>674</v>
      </c>
      <c r="J41" s="1074"/>
      <c r="K41" s="1073" t="s">
        <v>676</v>
      </c>
      <c r="L41" s="1074"/>
      <c r="M41" s="1075">
        <v>10</v>
      </c>
      <c r="N41" s="1076"/>
      <c r="O41" s="1073" t="s">
        <v>674</v>
      </c>
      <c r="P41" s="1074"/>
      <c r="Q41" s="1080" t="s">
        <v>963</v>
      </c>
      <c r="R41" s="1081"/>
      <c r="S41" s="1081"/>
      <c r="T41" s="1081"/>
      <c r="U41" s="1081"/>
      <c r="V41" s="1081"/>
      <c r="W41" s="9" t="s">
        <v>957</v>
      </c>
      <c r="X41" s="9" t="s">
        <v>958</v>
      </c>
      <c r="Y41" s="9" t="s">
        <v>676</v>
      </c>
      <c r="Z41" s="9" t="s">
        <v>959</v>
      </c>
      <c r="AA41" s="9" t="s">
        <v>960</v>
      </c>
    </row>
    <row r="43" spans="1:27" ht="13.9" customHeight="1" x14ac:dyDescent="0.2">
      <c r="A43" s="1135" t="s">
        <v>161</v>
      </c>
      <c r="B43" s="1135"/>
      <c r="C43" s="1135"/>
      <c r="D43" s="1135"/>
      <c r="E43" s="1135"/>
      <c r="F43" s="1135"/>
      <c r="G43" s="1135"/>
      <c r="H43" s="1135"/>
      <c r="I43" s="1135"/>
    </row>
    <row r="44" spans="1:27" ht="18" customHeight="1" x14ac:dyDescent="0.2">
      <c r="A44" s="1100" t="s">
        <v>54</v>
      </c>
      <c r="B44" s="1100" t="s">
        <v>21</v>
      </c>
      <c r="C44" s="1100"/>
      <c r="D44" s="1100"/>
      <c r="E44" s="1131" t="s">
        <v>22</v>
      </c>
      <c r="F44" s="1131"/>
      <c r="G44" s="1131"/>
      <c r="H44" s="1133" t="s">
        <v>129</v>
      </c>
      <c r="I44" s="934"/>
    </row>
    <row r="45" spans="1:27" ht="21.75" customHeight="1" x14ac:dyDescent="0.2">
      <c r="A45" s="1100"/>
      <c r="B45" s="941" t="s">
        <v>152</v>
      </c>
      <c r="C45" s="940" t="s">
        <v>93</v>
      </c>
      <c r="D45" s="941" t="s">
        <v>16</v>
      </c>
      <c r="E45" s="941" t="s">
        <v>152</v>
      </c>
      <c r="F45" s="940" t="s">
        <v>93</v>
      </c>
      <c r="G45" s="941" t="s">
        <v>16</v>
      </c>
      <c r="H45" s="1134"/>
      <c r="I45" s="934"/>
    </row>
    <row r="46" spans="1:27" ht="35.25" customHeight="1" x14ac:dyDescent="0.2">
      <c r="A46" s="230" t="s">
        <v>874</v>
      </c>
      <c r="B46" s="939">
        <v>2.69</v>
      </c>
      <c r="C46" s="939">
        <v>1.79</v>
      </c>
      <c r="D46" s="941">
        <f>SUM(B46:C46)</f>
        <v>4.4800000000000004</v>
      </c>
      <c r="E46" s="939">
        <v>4.03</v>
      </c>
      <c r="F46" s="538">
        <v>2.68</v>
      </c>
      <c r="G46" s="941">
        <f>SUM(E46:F46)</f>
        <v>6.7100000000000009</v>
      </c>
      <c r="H46" s="940" t="s">
        <v>965</v>
      </c>
      <c r="I46" s="934"/>
    </row>
    <row r="47" spans="1:27" ht="33" customHeight="1" x14ac:dyDescent="0.2">
      <c r="A47" s="230" t="s">
        <v>964</v>
      </c>
      <c r="B47" s="545">
        <v>2.98</v>
      </c>
      <c r="C47" s="545">
        <v>1.99</v>
      </c>
      <c r="D47" s="974">
        <f>SUM(B47:C47)</f>
        <v>4.97</v>
      </c>
      <c r="E47" s="545">
        <v>4.47</v>
      </c>
      <c r="F47" s="545">
        <v>2.98</v>
      </c>
      <c r="G47" s="974">
        <f>SUM(E47:F47)</f>
        <v>7.4499999999999993</v>
      </c>
      <c r="H47" s="973" t="s">
        <v>1190</v>
      </c>
      <c r="I47" s="934"/>
    </row>
    <row r="48" spans="1:27" ht="15" customHeight="1" x14ac:dyDescent="0.2">
      <c r="A48" s="1130" t="s">
        <v>205</v>
      </c>
      <c r="B48" s="1130"/>
      <c r="C48" s="1130"/>
      <c r="D48" s="1130"/>
      <c r="E48" s="1130"/>
      <c r="F48" s="1130"/>
      <c r="G48" s="1130"/>
      <c r="H48" s="1130"/>
      <c r="I48" s="1130"/>
      <c r="J48" s="1130"/>
      <c r="K48" s="1130"/>
      <c r="L48" s="1130"/>
      <c r="M48" s="1130"/>
      <c r="N48" s="1130"/>
      <c r="O48" s="1130"/>
      <c r="P48" s="1130"/>
      <c r="Q48" s="1130"/>
      <c r="R48" s="1130"/>
      <c r="S48" s="1130"/>
      <c r="T48" s="1130"/>
    </row>
    <row r="49" spans="1:22" ht="15" x14ac:dyDescent="0.25">
      <c r="A49" s="70"/>
      <c r="B49" s="126"/>
      <c r="C49" s="126"/>
      <c r="D49" s="170"/>
      <c r="E49" s="15"/>
      <c r="F49" s="923"/>
      <c r="G49" s="363"/>
      <c r="H49" s="923"/>
      <c r="I49" s="934"/>
    </row>
    <row r="50" spans="1:22" ht="15" x14ac:dyDescent="0.25">
      <c r="A50" s="22"/>
      <c r="B50" s="994">
        <f>B46/D46*100</f>
        <v>60.044642857142847</v>
      </c>
      <c r="C50" s="994">
        <f>C46/D46*100</f>
        <v>39.955357142857139</v>
      </c>
      <c r="D50" s="922"/>
      <c r="E50" s="922"/>
      <c r="F50" s="923"/>
      <c r="G50" s="923"/>
      <c r="H50" s="923"/>
      <c r="I50" s="934"/>
    </row>
    <row r="53" spans="1:22" s="10" customFormat="1" ht="12.75" customHeight="1" x14ac:dyDescent="0.2">
      <c r="A53" s="9" t="s">
        <v>1191</v>
      </c>
      <c r="B53" s="9"/>
      <c r="C53" s="9"/>
      <c r="D53" s="9"/>
      <c r="E53" s="9"/>
      <c r="F53" s="9"/>
      <c r="G53" s="9"/>
      <c r="H53" s="1085" t="s">
        <v>804</v>
      </c>
      <c r="I53" s="1085"/>
      <c r="J53" s="1085"/>
      <c r="K53" s="1085"/>
      <c r="L53" s="9"/>
      <c r="M53" s="1096"/>
      <c r="N53" s="1096"/>
      <c r="O53" s="1096"/>
      <c r="P53" s="1096"/>
      <c r="Q53" s="1085" t="s">
        <v>803</v>
      </c>
      <c r="R53" s="1085"/>
      <c r="S53" s="1085"/>
      <c r="T53" s="1085"/>
      <c r="U53" s="1085"/>
      <c r="V53" s="1085"/>
    </row>
    <row r="54" spans="1:22" s="10" customFormat="1" ht="12.75" customHeight="1" x14ac:dyDescent="0.2">
      <c r="A54" s="254"/>
      <c r="B54" s="254"/>
      <c r="C54" s="254"/>
      <c r="D54" s="254"/>
      <c r="E54" s="254"/>
      <c r="F54" s="254"/>
      <c r="G54" s="254"/>
      <c r="H54" s="1084" t="s">
        <v>802</v>
      </c>
      <c r="I54" s="1084"/>
      <c r="J54" s="1084"/>
      <c r="K54" s="1084"/>
      <c r="L54" s="9"/>
      <c r="M54" s="1084"/>
      <c r="N54" s="1084"/>
      <c r="O54" s="1084"/>
      <c r="P54" s="1084"/>
      <c r="Q54" s="1085" t="s">
        <v>802</v>
      </c>
      <c r="R54" s="1085"/>
      <c r="S54" s="1085"/>
      <c r="T54" s="1085"/>
      <c r="U54" s="1085"/>
      <c r="V54" s="1085"/>
    </row>
    <row r="55" spans="1:22" s="10" customFormat="1" ht="13.15" customHeight="1" x14ac:dyDescent="0.2">
      <c r="A55" s="254"/>
      <c r="B55" s="254"/>
      <c r="C55" s="254"/>
      <c r="D55" s="254"/>
      <c r="E55" s="254"/>
      <c r="F55" s="254"/>
      <c r="G55" s="254"/>
      <c r="H55" s="1084" t="s">
        <v>805</v>
      </c>
      <c r="I55" s="1084"/>
      <c r="J55" s="1084"/>
      <c r="K55" s="1084"/>
      <c r="L55" s="9"/>
      <c r="M55" s="1096"/>
      <c r="N55" s="1096"/>
      <c r="O55" s="1096"/>
      <c r="P55" s="1096"/>
      <c r="Q55" s="9"/>
      <c r="R55" s="9"/>
      <c r="S55" s="9"/>
      <c r="T55" s="934"/>
      <c r="U55" s="934"/>
      <c r="V55" s="934"/>
    </row>
    <row r="56" spans="1:22" ht="12.75" customHeight="1" x14ac:dyDescent="0.2"/>
  </sheetData>
  <mergeCells count="197">
    <mergeCell ref="A44:A45"/>
    <mergeCell ref="A48:T48"/>
    <mergeCell ref="S35:T35"/>
    <mergeCell ref="I36:J36"/>
    <mergeCell ref="I37:J37"/>
    <mergeCell ref="B44:D44"/>
    <mergeCell ref="E44:G44"/>
    <mergeCell ref="E38:F38"/>
    <mergeCell ref="E39:F39"/>
    <mergeCell ref="E40:F40"/>
    <mergeCell ref="E35:J35"/>
    <mergeCell ref="G38:H38"/>
    <mergeCell ref="B38:D38"/>
    <mergeCell ref="H44:H45"/>
    <mergeCell ref="B39:D39"/>
    <mergeCell ref="B40:D40"/>
    <mergeCell ref="I40:J40"/>
    <mergeCell ref="G40:H40"/>
    <mergeCell ref="Q40:V40"/>
    <mergeCell ref="A43:I43"/>
    <mergeCell ref="G39:H39"/>
    <mergeCell ref="K40:L40"/>
    <mergeCell ref="M40:N40"/>
    <mergeCell ref="O40:P40"/>
    <mergeCell ref="Q53:V53"/>
    <mergeCell ref="Q54:V54"/>
    <mergeCell ref="Q35:R35"/>
    <mergeCell ref="I30:J30"/>
    <mergeCell ref="B30:D30"/>
    <mergeCell ref="K31:L31"/>
    <mergeCell ref="E30:F30"/>
    <mergeCell ref="K29:L29"/>
    <mergeCell ref="G30:H30"/>
    <mergeCell ref="I31:J31"/>
    <mergeCell ref="B33:H33"/>
    <mergeCell ref="B29:D29"/>
    <mergeCell ref="B31:D31"/>
    <mergeCell ref="E31:F31"/>
    <mergeCell ref="G31:H31"/>
    <mergeCell ref="Q37:V37"/>
    <mergeCell ref="M36:N36"/>
    <mergeCell ref="O36:P36"/>
    <mergeCell ref="K37:L37"/>
    <mergeCell ref="K36:L36"/>
    <mergeCell ref="K30:L30"/>
    <mergeCell ref="M31:N31"/>
    <mergeCell ref="O31:P31"/>
    <mergeCell ref="Q31:R31"/>
    <mergeCell ref="A17:B17"/>
    <mergeCell ref="D12:E12"/>
    <mergeCell ref="F12:G12"/>
    <mergeCell ref="C17:D17"/>
    <mergeCell ref="B13:C13"/>
    <mergeCell ref="A21:A22"/>
    <mergeCell ref="E22:F22"/>
    <mergeCell ref="B11:C11"/>
    <mergeCell ref="I22:J22"/>
    <mergeCell ref="J10:K10"/>
    <mergeCell ref="K24:L24"/>
    <mergeCell ref="J12:K12"/>
    <mergeCell ref="I27:J27"/>
    <mergeCell ref="I28:J28"/>
    <mergeCell ref="A20:S20"/>
    <mergeCell ref="S27:T27"/>
    <mergeCell ref="I29:J29"/>
    <mergeCell ref="K28:L28"/>
    <mergeCell ref="S29:T29"/>
    <mergeCell ref="Q28:R28"/>
    <mergeCell ref="B27:D27"/>
    <mergeCell ref="E27:F27"/>
    <mergeCell ref="G27:H27"/>
    <mergeCell ref="E26:F26"/>
    <mergeCell ref="D10:E10"/>
    <mergeCell ref="G23:H23"/>
    <mergeCell ref="G24:H24"/>
    <mergeCell ref="D13:E13"/>
    <mergeCell ref="F13:G13"/>
    <mergeCell ref="D11:E11"/>
    <mergeCell ref="E23:F23"/>
    <mergeCell ref="M21:T21"/>
    <mergeCell ref="B21:D22"/>
    <mergeCell ref="E29:F29"/>
    <mergeCell ref="G29:H29"/>
    <mergeCell ref="B26:D26"/>
    <mergeCell ref="B28:D28"/>
    <mergeCell ref="E28:F28"/>
    <mergeCell ref="G28:H28"/>
    <mergeCell ref="G26:H26"/>
    <mergeCell ref="F10:G10"/>
    <mergeCell ref="H10:I10"/>
    <mergeCell ref="B10:C10"/>
    <mergeCell ref="B23:D23"/>
    <mergeCell ref="B24:D24"/>
    <mergeCell ref="E21:L21"/>
    <mergeCell ref="J13:K13"/>
    <mergeCell ref="J11:K11"/>
    <mergeCell ref="F11:G11"/>
    <mergeCell ref="H11:I11"/>
    <mergeCell ref="G22:H22"/>
    <mergeCell ref="B12:C12"/>
    <mergeCell ref="H13:I13"/>
    <mergeCell ref="H12:I12"/>
    <mergeCell ref="A15:G15"/>
    <mergeCell ref="C16:D16"/>
    <mergeCell ref="A16:B16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S26:T26"/>
    <mergeCell ref="Q23:R23"/>
    <mergeCell ref="O22:P22"/>
    <mergeCell ref="E24:F24"/>
    <mergeCell ref="O24:P24"/>
    <mergeCell ref="Q26:R26"/>
    <mergeCell ref="E25:F25"/>
    <mergeCell ref="G25:H25"/>
    <mergeCell ref="B25:D25"/>
    <mergeCell ref="I23:J23"/>
    <mergeCell ref="S25:T25"/>
    <mergeCell ref="Q24:R24"/>
    <mergeCell ref="S22:T22"/>
    <mergeCell ref="M23:N23"/>
    <mergeCell ref="O23:P23"/>
    <mergeCell ref="I25:J25"/>
    <mergeCell ref="I24:J24"/>
    <mergeCell ref="M24:N24"/>
    <mergeCell ref="Q25:R25"/>
    <mergeCell ref="I26:J26"/>
    <mergeCell ref="S23:T23"/>
    <mergeCell ref="S24:T24"/>
    <mergeCell ref="K23:L23"/>
    <mergeCell ref="Q22:R22"/>
    <mergeCell ref="Q27:R27"/>
    <mergeCell ref="K27:L27"/>
    <mergeCell ref="M27:N27"/>
    <mergeCell ref="M22:N22"/>
    <mergeCell ref="K22:L22"/>
    <mergeCell ref="O25:P25"/>
    <mergeCell ref="K25:L25"/>
    <mergeCell ref="M26:N26"/>
    <mergeCell ref="M25:N25"/>
    <mergeCell ref="K26:L26"/>
    <mergeCell ref="O27:P27"/>
    <mergeCell ref="O26:P26"/>
    <mergeCell ref="S28:T28"/>
    <mergeCell ref="M28:N28"/>
    <mergeCell ref="O28:P28"/>
    <mergeCell ref="M29:N29"/>
    <mergeCell ref="O29:P29"/>
    <mergeCell ref="Q29:R29"/>
    <mergeCell ref="S31:T31"/>
    <mergeCell ref="M30:N30"/>
    <mergeCell ref="Q30:R30"/>
    <mergeCell ref="S30:T30"/>
    <mergeCell ref="O30:P30"/>
    <mergeCell ref="H55:K55"/>
    <mergeCell ref="H54:K54"/>
    <mergeCell ref="H53:K53"/>
    <mergeCell ref="E36:F36"/>
    <mergeCell ref="E37:F37"/>
    <mergeCell ref="B35:D36"/>
    <mergeCell ref="K35:P35"/>
    <mergeCell ref="O39:P39"/>
    <mergeCell ref="K38:L38"/>
    <mergeCell ref="M38:N38"/>
    <mergeCell ref="O38:P38"/>
    <mergeCell ref="M37:N37"/>
    <mergeCell ref="O37:P37"/>
    <mergeCell ref="I38:J38"/>
    <mergeCell ref="K39:L39"/>
    <mergeCell ref="I39:J39"/>
    <mergeCell ref="M39:N39"/>
    <mergeCell ref="B37:D37"/>
    <mergeCell ref="G36:H36"/>
    <mergeCell ref="G37:H37"/>
    <mergeCell ref="M53:P53"/>
    <mergeCell ref="M55:P55"/>
    <mergeCell ref="M54:P54"/>
    <mergeCell ref="W38:Z38"/>
    <mergeCell ref="E41:F41"/>
    <mergeCell ref="G41:H41"/>
    <mergeCell ref="I41:J41"/>
    <mergeCell ref="K41:L41"/>
    <mergeCell ref="M41:N41"/>
    <mergeCell ref="O41:P41"/>
    <mergeCell ref="B41:D41"/>
    <mergeCell ref="Q41:V41"/>
    <mergeCell ref="Q38:V38"/>
    <mergeCell ref="Q39:V39"/>
  </mergeCells>
  <phoneticPr fontId="0" type="noConversion"/>
  <printOptions horizontalCentered="1"/>
  <pageMargins left="0.70866141732283472" right="0.56000000000000005" top="0.23622047244094491" bottom="0" header="0.31496062992125984" footer="0.31496062992125984"/>
  <pageSetup paperSize="9" scale="6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1"/>
    <pageSetUpPr fitToPage="1"/>
  </sheetPr>
  <dimension ref="A1:I46"/>
  <sheetViews>
    <sheetView topLeftCell="A13" zoomScaleNormal="100" zoomScaleSheetLayoutView="100" workbookViewId="0">
      <selection activeCell="D34" sqref="D34"/>
    </sheetView>
  </sheetViews>
  <sheetFormatPr defaultRowHeight="12.75" x14ac:dyDescent="0.2"/>
  <cols>
    <col min="1" max="1" width="7.140625" style="374" customWidth="1"/>
    <col min="2" max="2" width="14.85546875" style="374" customWidth="1"/>
    <col min="3" max="3" width="14.5703125" style="374" customWidth="1"/>
    <col min="4" max="4" width="16.5703125" style="444" customWidth="1"/>
    <col min="5" max="8" width="18.42578125" style="444" customWidth="1"/>
    <col min="9" max="16384" width="9.140625" style="374"/>
  </cols>
  <sheetData>
    <row r="1" spans="1:9" x14ac:dyDescent="0.2">
      <c r="H1" s="445" t="s">
        <v>473</v>
      </c>
    </row>
    <row r="2" spans="1:9" ht="18" x14ac:dyDescent="0.35">
      <c r="A2" s="1204" t="s">
        <v>0</v>
      </c>
      <c r="B2" s="1204"/>
      <c r="C2" s="1204"/>
      <c r="D2" s="1204"/>
      <c r="E2" s="1204"/>
      <c r="F2" s="1204"/>
      <c r="G2" s="1204"/>
      <c r="H2" s="1204"/>
      <c r="I2" s="434"/>
    </row>
    <row r="3" spans="1:9" ht="21" x14ac:dyDescent="0.35">
      <c r="A3" s="1205" t="s">
        <v>921</v>
      </c>
      <c r="B3" s="1205"/>
      <c r="C3" s="1205"/>
      <c r="D3" s="1205"/>
      <c r="E3" s="1205"/>
      <c r="F3" s="1205"/>
      <c r="G3" s="1205"/>
      <c r="H3" s="1205"/>
      <c r="I3" s="446"/>
    </row>
    <row r="4" spans="1:9" ht="15" x14ac:dyDescent="0.3">
      <c r="A4" s="375"/>
      <c r="B4" s="375"/>
      <c r="C4" s="375"/>
      <c r="D4" s="447"/>
      <c r="E4" s="447"/>
      <c r="F4" s="447"/>
      <c r="G4" s="447"/>
      <c r="H4" s="447"/>
      <c r="I4" s="375"/>
    </row>
    <row r="5" spans="1:9" ht="18" x14ac:dyDescent="0.35">
      <c r="A5" s="1204" t="s">
        <v>472</v>
      </c>
      <c r="B5" s="1204"/>
      <c r="C5" s="1204"/>
      <c r="D5" s="1204"/>
      <c r="E5" s="1204"/>
      <c r="F5" s="1204"/>
      <c r="G5" s="1204"/>
      <c r="H5" s="1204"/>
      <c r="I5" s="434"/>
    </row>
    <row r="6" spans="1:9" ht="15" x14ac:dyDescent="0.3">
      <c r="A6" s="303" t="s">
        <v>687</v>
      </c>
      <c r="B6" s="303"/>
      <c r="C6" s="375"/>
      <c r="D6" s="447"/>
      <c r="E6" s="447"/>
      <c r="F6" s="1368" t="s">
        <v>1197</v>
      </c>
      <c r="G6" s="1368"/>
      <c r="H6" s="1368"/>
      <c r="I6" s="799"/>
    </row>
    <row r="7" spans="1:9" ht="31.5" customHeight="1" x14ac:dyDescent="0.2">
      <c r="A7" s="1334" t="s">
        <v>2</v>
      </c>
      <c r="B7" s="1369" t="s">
        <v>3</v>
      </c>
      <c r="C7" s="1370" t="s">
        <v>350</v>
      </c>
      <c r="D7" s="1371" t="s">
        <v>450</v>
      </c>
      <c r="E7" s="1372"/>
      <c r="F7" s="1372"/>
      <c r="G7" s="1372"/>
      <c r="H7" s="1373"/>
    </row>
    <row r="8" spans="1:9" ht="34.5" customHeight="1" x14ac:dyDescent="0.2">
      <c r="A8" s="1334"/>
      <c r="B8" s="1369"/>
      <c r="C8" s="1370"/>
      <c r="D8" s="448" t="s">
        <v>451</v>
      </c>
      <c r="E8" s="448" t="s">
        <v>452</v>
      </c>
      <c r="F8" s="448" t="s">
        <v>453</v>
      </c>
      <c r="G8" s="448" t="s">
        <v>608</v>
      </c>
      <c r="H8" s="448" t="s">
        <v>43</v>
      </c>
    </row>
    <row r="9" spans="1:9" ht="15" x14ac:dyDescent="0.2">
      <c r="A9" s="449">
        <v>1</v>
      </c>
      <c r="B9" s="449">
        <v>2</v>
      </c>
      <c r="C9" s="449">
        <v>3</v>
      </c>
      <c r="D9" s="449">
        <v>4</v>
      </c>
      <c r="E9" s="449">
        <v>5</v>
      </c>
      <c r="F9" s="449">
        <v>6</v>
      </c>
      <c r="G9" s="449">
        <v>7</v>
      </c>
      <c r="H9" s="449">
        <v>8</v>
      </c>
    </row>
    <row r="10" spans="1:9" ht="15" x14ac:dyDescent="0.2">
      <c r="A10" s="788">
        <v>1</v>
      </c>
      <c r="B10" s="315" t="s">
        <v>641</v>
      </c>
      <c r="C10" s="436">
        <v>1645</v>
      </c>
      <c r="D10" s="870">
        <v>1641</v>
      </c>
      <c r="E10" s="871">
        <v>0</v>
      </c>
      <c r="F10" s="871">
        <v>4</v>
      </c>
      <c r="G10" s="871">
        <v>0</v>
      </c>
      <c r="H10" s="871">
        <v>0</v>
      </c>
    </row>
    <row r="11" spans="1:9" ht="15" x14ac:dyDescent="0.2">
      <c r="A11" s="788">
        <v>2</v>
      </c>
      <c r="B11" s="315" t="s">
        <v>642</v>
      </c>
      <c r="C11" s="436">
        <v>4965</v>
      </c>
      <c r="D11" s="870">
        <v>4961</v>
      </c>
      <c r="E11" s="871">
        <v>0</v>
      </c>
      <c r="F11" s="871">
        <v>4</v>
      </c>
      <c r="G11" s="871">
        <v>0</v>
      </c>
      <c r="H11" s="871">
        <v>0</v>
      </c>
    </row>
    <row r="12" spans="1:9" ht="15" x14ac:dyDescent="0.2">
      <c r="A12" s="788">
        <v>3</v>
      </c>
      <c r="B12" s="315" t="s">
        <v>643</v>
      </c>
      <c r="C12" s="436">
        <v>3833</v>
      </c>
      <c r="D12" s="870">
        <v>3833</v>
      </c>
      <c r="E12" s="871">
        <v>0</v>
      </c>
      <c r="F12" s="871">
        <v>0</v>
      </c>
      <c r="G12" s="871">
        <v>0</v>
      </c>
      <c r="H12" s="871">
        <v>0</v>
      </c>
    </row>
    <row r="13" spans="1:9" x14ac:dyDescent="0.2">
      <c r="A13" s="788">
        <v>4</v>
      </c>
      <c r="B13" s="315" t="s">
        <v>644</v>
      </c>
      <c r="C13" s="436">
        <v>4740</v>
      </c>
      <c r="D13" s="871">
        <v>4734</v>
      </c>
      <c r="E13" s="871">
        <v>0</v>
      </c>
      <c r="F13" s="871">
        <v>6</v>
      </c>
      <c r="G13" s="871">
        <v>0</v>
      </c>
      <c r="H13" s="871">
        <v>0</v>
      </c>
    </row>
    <row r="14" spans="1:9" x14ac:dyDescent="0.2">
      <c r="A14" s="788">
        <v>5</v>
      </c>
      <c r="B14" s="315" t="s">
        <v>645</v>
      </c>
      <c r="C14" s="436">
        <v>3236</v>
      </c>
      <c r="D14" s="872">
        <v>3236</v>
      </c>
      <c r="E14" s="871">
        <v>0</v>
      </c>
      <c r="F14" s="871">
        <v>0</v>
      </c>
      <c r="G14" s="871">
        <v>0</v>
      </c>
      <c r="H14" s="871">
        <v>0</v>
      </c>
    </row>
    <row r="15" spans="1:9" x14ac:dyDescent="0.2">
      <c r="A15" s="788">
        <v>6</v>
      </c>
      <c r="B15" s="315" t="s">
        <v>646</v>
      </c>
      <c r="C15" s="436">
        <v>2241</v>
      </c>
      <c r="D15" s="871">
        <v>2238</v>
      </c>
      <c r="E15" s="871">
        <v>0</v>
      </c>
      <c r="F15" s="871">
        <v>3</v>
      </c>
      <c r="G15" s="871">
        <v>0</v>
      </c>
      <c r="H15" s="871">
        <v>0</v>
      </c>
    </row>
    <row r="16" spans="1:9" x14ac:dyDescent="0.2">
      <c r="A16" s="788">
        <v>7</v>
      </c>
      <c r="B16" s="315" t="s">
        <v>647</v>
      </c>
      <c r="C16" s="436">
        <v>3021</v>
      </c>
      <c r="D16" s="871">
        <v>3021</v>
      </c>
      <c r="E16" s="871">
        <v>0</v>
      </c>
      <c r="F16" s="871">
        <v>0</v>
      </c>
      <c r="G16" s="871">
        <v>0</v>
      </c>
      <c r="H16" s="871">
        <v>0</v>
      </c>
    </row>
    <row r="17" spans="1:8" x14ac:dyDescent="0.2">
      <c r="A17" s="788">
        <v>8</v>
      </c>
      <c r="B17" s="315" t="s">
        <v>648</v>
      </c>
      <c r="C17" s="436">
        <v>1179</v>
      </c>
      <c r="D17" s="871">
        <v>1147</v>
      </c>
      <c r="E17" s="871">
        <v>0</v>
      </c>
      <c r="F17" s="871">
        <v>32</v>
      </c>
      <c r="G17" s="871">
        <v>0</v>
      </c>
      <c r="H17" s="871">
        <v>0</v>
      </c>
    </row>
    <row r="18" spans="1:8" x14ac:dyDescent="0.2">
      <c r="A18" s="788">
        <v>9</v>
      </c>
      <c r="B18" s="315" t="s">
        <v>649</v>
      </c>
      <c r="C18" s="436">
        <v>4182</v>
      </c>
      <c r="D18" s="871">
        <v>4172</v>
      </c>
      <c r="E18" s="871">
        <v>0</v>
      </c>
      <c r="F18" s="871">
        <v>10</v>
      </c>
      <c r="G18" s="871">
        <v>0</v>
      </c>
      <c r="H18" s="871">
        <v>0</v>
      </c>
    </row>
    <row r="19" spans="1:8" x14ac:dyDescent="0.2">
      <c r="A19" s="788">
        <v>10</v>
      </c>
      <c r="B19" s="315" t="s">
        <v>650</v>
      </c>
      <c r="C19" s="436">
        <v>3043</v>
      </c>
      <c r="D19" s="871">
        <v>3043</v>
      </c>
      <c r="E19" s="871">
        <v>0</v>
      </c>
      <c r="F19" s="871">
        <v>0</v>
      </c>
      <c r="G19" s="871">
        <v>0</v>
      </c>
      <c r="H19" s="871">
        <v>0</v>
      </c>
    </row>
    <row r="20" spans="1:8" x14ac:dyDescent="0.2">
      <c r="A20" s="788">
        <v>11</v>
      </c>
      <c r="B20" s="315" t="s">
        <v>651</v>
      </c>
      <c r="C20" s="436">
        <v>2262</v>
      </c>
      <c r="D20" s="871">
        <v>2257</v>
      </c>
      <c r="E20" s="871">
        <v>0</v>
      </c>
      <c r="F20" s="871">
        <v>5</v>
      </c>
      <c r="G20" s="871">
        <v>0</v>
      </c>
      <c r="H20" s="871">
        <v>0</v>
      </c>
    </row>
    <row r="21" spans="1:8" x14ac:dyDescent="0.2">
      <c r="A21" s="788">
        <v>12</v>
      </c>
      <c r="B21" s="315" t="s">
        <v>652</v>
      </c>
      <c r="C21" s="436">
        <v>1980</v>
      </c>
      <c r="D21" s="871">
        <v>1964</v>
      </c>
      <c r="E21" s="871">
        <v>0</v>
      </c>
      <c r="F21" s="871">
        <v>16</v>
      </c>
      <c r="G21" s="871">
        <v>0</v>
      </c>
      <c r="H21" s="871">
        <v>0</v>
      </c>
    </row>
    <row r="22" spans="1:8" x14ac:dyDescent="0.2">
      <c r="A22" s="788">
        <v>13</v>
      </c>
      <c r="B22" s="315" t="s">
        <v>653</v>
      </c>
      <c r="C22" s="436">
        <v>3318</v>
      </c>
      <c r="D22" s="871">
        <v>3310</v>
      </c>
      <c r="E22" s="871">
        <v>0</v>
      </c>
      <c r="F22" s="871">
        <v>8</v>
      </c>
      <c r="G22" s="871">
        <v>0</v>
      </c>
      <c r="H22" s="871">
        <v>0</v>
      </c>
    </row>
    <row r="23" spans="1:8" x14ac:dyDescent="0.2">
      <c r="A23" s="788">
        <v>14</v>
      </c>
      <c r="B23" s="315" t="s">
        <v>654</v>
      </c>
      <c r="C23" s="436">
        <v>5879</v>
      </c>
      <c r="D23" s="873">
        <v>5871</v>
      </c>
      <c r="E23" s="871">
        <v>0</v>
      </c>
      <c r="F23" s="871">
        <v>8</v>
      </c>
      <c r="G23" s="871">
        <v>0</v>
      </c>
      <c r="H23" s="871">
        <v>0</v>
      </c>
    </row>
    <row r="24" spans="1:8" x14ac:dyDescent="0.2">
      <c r="A24" s="788">
        <v>15</v>
      </c>
      <c r="B24" s="315" t="s">
        <v>655</v>
      </c>
      <c r="C24" s="436">
        <v>5919</v>
      </c>
      <c r="D24" s="873">
        <v>5912</v>
      </c>
      <c r="E24" s="871">
        <v>0</v>
      </c>
      <c r="F24" s="871">
        <v>7</v>
      </c>
      <c r="G24" s="871">
        <v>0</v>
      </c>
      <c r="H24" s="871">
        <v>0</v>
      </c>
    </row>
    <row r="25" spans="1:8" x14ac:dyDescent="0.2">
      <c r="A25" s="788">
        <v>16</v>
      </c>
      <c r="B25" s="315" t="s">
        <v>656</v>
      </c>
      <c r="C25" s="436">
        <v>6545</v>
      </c>
      <c r="D25" s="873">
        <v>6541</v>
      </c>
      <c r="E25" s="871">
        <v>0</v>
      </c>
      <c r="F25" s="871">
        <v>4</v>
      </c>
      <c r="G25" s="871">
        <v>0</v>
      </c>
      <c r="H25" s="871">
        <v>0</v>
      </c>
    </row>
    <row r="26" spans="1:8" x14ac:dyDescent="0.2">
      <c r="A26" s="788">
        <v>17</v>
      </c>
      <c r="B26" s="315" t="s">
        <v>657</v>
      </c>
      <c r="C26" s="436">
        <v>4136</v>
      </c>
      <c r="D26" s="873">
        <v>4134</v>
      </c>
      <c r="E26" s="871">
        <v>0</v>
      </c>
      <c r="F26" s="871">
        <v>2</v>
      </c>
      <c r="G26" s="871">
        <v>0</v>
      </c>
      <c r="H26" s="871">
        <v>0</v>
      </c>
    </row>
    <row r="27" spans="1:8" x14ac:dyDescent="0.2">
      <c r="A27" s="788">
        <v>18</v>
      </c>
      <c r="B27" s="315" t="s">
        <v>658</v>
      </c>
      <c r="C27" s="436">
        <v>5887</v>
      </c>
      <c r="D27" s="873">
        <v>5887</v>
      </c>
      <c r="E27" s="871">
        <v>0</v>
      </c>
      <c r="F27" s="871">
        <v>0</v>
      </c>
      <c r="G27" s="871">
        <v>0</v>
      </c>
      <c r="H27" s="871">
        <v>0</v>
      </c>
    </row>
    <row r="28" spans="1:8" x14ac:dyDescent="0.2">
      <c r="A28" s="788">
        <v>19</v>
      </c>
      <c r="B28" s="315" t="s">
        <v>659</v>
      </c>
      <c r="C28" s="436">
        <v>6219</v>
      </c>
      <c r="D28" s="873">
        <v>6212</v>
      </c>
      <c r="E28" s="871">
        <v>0</v>
      </c>
      <c r="F28" s="871">
        <v>7</v>
      </c>
      <c r="G28" s="871">
        <v>0</v>
      </c>
      <c r="H28" s="871">
        <v>0</v>
      </c>
    </row>
    <row r="29" spans="1:8" x14ac:dyDescent="0.2">
      <c r="A29" s="788">
        <v>20</v>
      </c>
      <c r="B29" s="315" t="s">
        <v>660</v>
      </c>
      <c r="C29" s="436">
        <v>4398</v>
      </c>
      <c r="D29" s="873">
        <v>4391</v>
      </c>
      <c r="E29" s="871">
        <v>0</v>
      </c>
      <c r="F29" s="871">
        <v>7</v>
      </c>
      <c r="G29" s="871">
        <v>0</v>
      </c>
      <c r="H29" s="871">
        <v>0</v>
      </c>
    </row>
    <row r="30" spans="1:8" x14ac:dyDescent="0.2">
      <c r="A30" s="788">
        <v>21</v>
      </c>
      <c r="B30" s="315" t="s">
        <v>661</v>
      </c>
      <c r="C30" s="436">
        <v>808</v>
      </c>
      <c r="D30" s="873">
        <v>806</v>
      </c>
      <c r="E30" s="871">
        <v>0</v>
      </c>
      <c r="F30" s="871">
        <v>2</v>
      </c>
      <c r="G30" s="871">
        <v>0</v>
      </c>
      <c r="H30" s="871">
        <v>0</v>
      </c>
    </row>
    <row r="31" spans="1:8" x14ac:dyDescent="0.2">
      <c r="A31" s="788">
        <v>22</v>
      </c>
      <c r="B31" s="315" t="s">
        <v>662</v>
      </c>
      <c r="C31" s="436">
        <v>1703</v>
      </c>
      <c r="D31" s="873">
        <v>1701</v>
      </c>
      <c r="E31" s="871">
        <v>0</v>
      </c>
      <c r="F31" s="871">
        <v>2</v>
      </c>
      <c r="G31" s="871">
        <v>0</v>
      </c>
      <c r="H31" s="871">
        <v>0</v>
      </c>
    </row>
    <row r="32" spans="1:8" ht="15" customHeight="1" x14ac:dyDescent="0.2">
      <c r="A32" s="788">
        <v>23</v>
      </c>
      <c r="B32" s="315" t="s">
        <v>663</v>
      </c>
      <c r="C32" s="436">
        <v>2344</v>
      </c>
      <c r="D32" s="873">
        <v>2340</v>
      </c>
      <c r="E32" s="871">
        <v>0</v>
      </c>
      <c r="F32" s="871">
        <v>4</v>
      </c>
      <c r="G32" s="871">
        <v>0</v>
      </c>
      <c r="H32" s="871">
        <v>0</v>
      </c>
    </row>
    <row r="33" spans="1:8" ht="15" customHeight="1" x14ac:dyDescent="0.2">
      <c r="A33" s="318">
        <v>24</v>
      </c>
      <c r="B33" s="315" t="s">
        <v>664</v>
      </c>
      <c r="C33" s="436">
        <v>462</v>
      </c>
      <c r="D33" s="873">
        <v>458</v>
      </c>
      <c r="E33" s="871">
        <v>0</v>
      </c>
      <c r="F33" s="871">
        <v>4</v>
      </c>
      <c r="G33" s="871">
        <v>0</v>
      </c>
      <c r="H33" s="871">
        <v>0</v>
      </c>
    </row>
    <row r="34" spans="1:8" ht="15" customHeight="1" x14ac:dyDescent="0.2">
      <c r="A34" s="1211" t="s">
        <v>16</v>
      </c>
      <c r="B34" s="1212"/>
      <c r="C34" s="874">
        <f>SUM(C10:C33)</f>
        <v>83945</v>
      </c>
      <c r="D34" s="874">
        <v>83810</v>
      </c>
      <c r="E34" s="806">
        <v>0</v>
      </c>
      <c r="F34" s="806">
        <f>SUM(F10:F33)</f>
        <v>135</v>
      </c>
      <c r="G34" s="806">
        <v>0</v>
      </c>
      <c r="H34" s="806">
        <v>0</v>
      </c>
    </row>
    <row r="35" spans="1:8" ht="15" customHeight="1" x14ac:dyDescent="0.2">
      <c r="A35" s="855"/>
      <c r="B35" s="855"/>
      <c r="C35" s="855"/>
      <c r="D35" s="1051">
        <f>D34/C34</f>
        <v>0.99839180415748408</v>
      </c>
      <c r="E35" s="875"/>
      <c r="F35" s="875"/>
      <c r="G35" s="875"/>
      <c r="H35" s="875"/>
    </row>
    <row r="36" spans="1:8" ht="15" customHeight="1" x14ac:dyDescent="0.2">
      <c r="A36" s="855"/>
      <c r="B36" s="855"/>
      <c r="C36" s="855"/>
      <c r="D36" s="875"/>
      <c r="E36" s="875"/>
      <c r="F36" s="875"/>
      <c r="G36" s="875"/>
      <c r="H36" s="875"/>
    </row>
    <row r="37" spans="1:8" ht="15" customHeight="1" x14ac:dyDescent="0.2">
      <c r="A37" s="855"/>
      <c r="B37" s="855"/>
      <c r="C37" s="855"/>
      <c r="D37" s="875"/>
      <c r="E37" s="875"/>
      <c r="F37" s="875"/>
      <c r="G37" s="875"/>
      <c r="H37" s="875"/>
    </row>
    <row r="38" spans="1:8" ht="15" customHeight="1" x14ac:dyDescent="0.2">
      <c r="A38" s="9" t="s">
        <v>1191</v>
      </c>
      <c r="B38" s="855"/>
      <c r="C38" s="1353" t="s">
        <v>806</v>
      </c>
      <c r="D38" s="1353"/>
      <c r="E38" s="1353"/>
      <c r="F38" s="1203" t="s">
        <v>803</v>
      </c>
      <c r="G38" s="1203"/>
      <c r="H38" s="1203"/>
    </row>
    <row r="39" spans="1:8" ht="12.75" customHeight="1" x14ac:dyDescent="0.2">
      <c r="A39" s="855"/>
      <c r="B39" s="855"/>
      <c r="C39" s="1353" t="s">
        <v>807</v>
      </c>
      <c r="D39" s="1353"/>
      <c r="E39" s="1353"/>
      <c r="F39" s="1214" t="s">
        <v>802</v>
      </c>
      <c r="G39" s="1214"/>
      <c r="H39" s="1214"/>
    </row>
    <row r="40" spans="1:8" ht="12.75" customHeight="1" x14ac:dyDescent="0.2">
      <c r="C40" s="1353" t="s">
        <v>808</v>
      </c>
      <c r="D40" s="1353"/>
      <c r="E40" s="1353"/>
      <c r="F40" s="374"/>
      <c r="G40" s="374"/>
      <c r="H40" s="374"/>
    </row>
    <row r="41" spans="1:8" x14ac:dyDescent="0.2">
      <c r="D41" s="374"/>
      <c r="E41" s="374"/>
      <c r="F41" s="374"/>
      <c r="G41" s="374"/>
      <c r="H41" s="374"/>
    </row>
    <row r="42" spans="1:8" x14ac:dyDescent="0.2">
      <c r="D42" s="374"/>
      <c r="E42" s="374"/>
      <c r="F42" s="374"/>
      <c r="G42" s="374"/>
      <c r="H42" s="374"/>
    </row>
    <row r="43" spans="1:8" x14ac:dyDescent="0.2">
      <c r="D43" s="374"/>
      <c r="E43" s="374"/>
      <c r="F43" s="374"/>
      <c r="G43" s="374"/>
      <c r="H43" s="374"/>
    </row>
    <row r="44" spans="1:8" x14ac:dyDescent="0.2">
      <c r="D44" s="374"/>
      <c r="E44" s="374"/>
      <c r="F44" s="374"/>
      <c r="G44" s="374"/>
      <c r="H44" s="374"/>
    </row>
    <row r="45" spans="1:8" x14ac:dyDescent="0.2">
      <c r="D45" s="374"/>
      <c r="E45" s="374"/>
      <c r="F45" s="374"/>
      <c r="G45" s="374"/>
      <c r="H45" s="374"/>
    </row>
    <row r="46" spans="1:8" x14ac:dyDescent="0.2">
      <c r="D46" s="374"/>
      <c r="E46" s="374"/>
      <c r="F46" s="374"/>
      <c r="G46" s="374"/>
      <c r="H46" s="374"/>
    </row>
  </sheetData>
  <mergeCells count="14">
    <mergeCell ref="C40:E40"/>
    <mergeCell ref="A2:H2"/>
    <mergeCell ref="A3:H3"/>
    <mergeCell ref="A5:H5"/>
    <mergeCell ref="F6:H6"/>
    <mergeCell ref="A7:A8"/>
    <mergeCell ref="B7:B8"/>
    <mergeCell ref="C7:C8"/>
    <mergeCell ref="D7:H7"/>
    <mergeCell ref="A34:B34"/>
    <mergeCell ref="C38:E38"/>
    <mergeCell ref="F38:H38"/>
    <mergeCell ref="C39:E39"/>
    <mergeCell ref="F39:H39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  <pageSetUpPr fitToPage="1"/>
  </sheetPr>
  <dimension ref="A1:N46"/>
  <sheetViews>
    <sheetView view="pageBreakPreview" zoomScale="90" zoomScaleSheetLayoutView="90" workbookViewId="0">
      <selection activeCell="A4" sqref="A4:H4"/>
    </sheetView>
  </sheetViews>
  <sheetFormatPr defaultRowHeight="12.75" x14ac:dyDescent="0.2"/>
  <cols>
    <col min="1" max="1" width="7.140625" style="374" customWidth="1"/>
    <col min="2" max="2" width="22.28515625" style="374" bestFit="1" customWidth="1"/>
    <col min="3" max="3" width="16.7109375" style="374" customWidth="1"/>
    <col min="4" max="4" width="9.42578125" style="374" customWidth="1"/>
    <col min="5" max="5" width="9" style="374" customWidth="1"/>
    <col min="6" max="6" width="11.5703125" style="374" customWidth="1"/>
    <col min="7" max="8" width="10.42578125" style="374" customWidth="1"/>
    <col min="9" max="10" width="10.42578125" style="444" customWidth="1"/>
    <col min="11" max="11" width="10.5703125" style="374" customWidth="1"/>
    <col min="12" max="12" width="10.42578125" style="374" customWidth="1"/>
    <col min="13" max="13" width="11.5703125" style="374" customWidth="1"/>
    <col min="14" max="14" width="13" style="374" customWidth="1"/>
    <col min="15" max="16384" width="9.140625" style="374"/>
  </cols>
  <sheetData>
    <row r="1" spans="1:14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N1" s="804" t="s">
        <v>475</v>
      </c>
    </row>
    <row r="2" spans="1:14" ht="21" x14ac:dyDescent="0.35">
      <c r="A2" s="1205" t="s">
        <v>921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</row>
    <row r="3" spans="1:14" ht="15" x14ac:dyDescent="0.3">
      <c r="A3" s="375"/>
      <c r="B3" s="375"/>
      <c r="C3" s="375"/>
      <c r="D3" s="375"/>
      <c r="E3" s="375"/>
      <c r="F3" s="375"/>
      <c r="G3" s="375"/>
      <c r="H3" s="375"/>
      <c r="I3" s="447"/>
      <c r="J3" s="447"/>
    </row>
    <row r="4" spans="1:14" ht="18" x14ac:dyDescent="0.35">
      <c r="A4" s="1204" t="s">
        <v>474</v>
      </c>
      <c r="B4" s="1204"/>
      <c r="C4" s="1204"/>
      <c r="D4" s="1204"/>
      <c r="E4" s="1204"/>
      <c r="F4" s="1204"/>
      <c r="G4" s="1204"/>
      <c r="H4" s="1204"/>
      <c r="I4" s="450"/>
      <c r="J4" s="450"/>
    </row>
    <row r="5" spans="1:14" ht="15" x14ac:dyDescent="0.3">
      <c r="A5" s="303" t="s">
        <v>687</v>
      </c>
      <c r="B5" s="303"/>
      <c r="C5" s="376"/>
      <c r="D5" s="376"/>
      <c r="E5" s="376"/>
      <c r="F5" s="376"/>
      <c r="G5" s="376"/>
      <c r="H5" s="375"/>
      <c r="I5" s="447"/>
      <c r="J5" s="447"/>
      <c r="L5" s="1368" t="s">
        <v>1197</v>
      </c>
      <c r="M5" s="1368"/>
      <c r="N5" s="1368"/>
    </row>
    <row r="6" spans="1:14" ht="28.5" customHeight="1" x14ac:dyDescent="0.2">
      <c r="A6" s="1338" t="s">
        <v>2</v>
      </c>
      <c r="B6" s="1338" t="s">
        <v>33</v>
      </c>
      <c r="C6" s="1216" t="s">
        <v>362</v>
      </c>
      <c r="D6" s="1238" t="s">
        <v>413</v>
      </c>
      <c r="E6" s="1238"/>
      <c r="F6" s="1238"/>
      <c r="G6" s="1238"/>
      <c r="H6" s="1239"/>
      <c r="I6" s="1241" t="s">
        <v>499</v>
      </c>
      <c r="J6" s="1241" t="s">
        <v>500</v>
      </c>
      <c r="K6" s="1334" t="s">
        <v>454</v>
      </c>
      <c r="L6" s="1334"/>
      <c r="M6" s="1334"/>
      <c r="N6" s="1334"/>
    </row>
    <row r="7" spans="1:14" ht="39" customHeight="1" x14ac:dyDescent="0.2">
      <c r="A7" s="1339"/>
      <c r="B7" s="1339"/>
      <c r="C7" s="1216"/>
      <c r="D7" s="787" t="s">
        <v>412</v>
      </c>
      <c r="E7" s="787" t="s">
        <v>899</v>
      </c>
      <c r="F7" s="787" t="s">
        <v>898</v>
      </c>
      <c r="G7" s="787" t="s">
        <v>363</v>
      </c>
      <c r="H7" s="787" t="s">
        <v>43</v>
      </c>
      <c r="I7" s="1241"/>
      <c r="J7" s="1241"/>
      <c r="K7" s="795" t="s">
        <v>364</v>
      </c>
      <c r="L7" s="451" t="s">
        <v>455</v>
      </c>
      <c r="M7" s="787" t="s">
        <v>365</v>
      </c>
      <c r="N7" s="451" t="s">
        <v>366</v>
      </c>
    </row>
    <row r="8" spans="1:14" ht="15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 t="s">
        <v>239</v>
      </c>
      <c r="I8" s="419" t="s">
        <v>251</v>
      </c>
      <c r="J8" s="419" t="s">
        <v>252</v>
      </c>
      <c r="K8" s="419" t="s">
        <v>253</v>
      </c>
      <c r="L8" s="419" t="s">
        <v>281</v>
      </c>
      <c r="M8" s="419" t="s">
        <v>282</v>
      </c>
      <c r="N8" s="419" t="s">
        <v>283</v>
      </c>
    </row>
    <row r="9" spans="1:14" ht="14.25" x14ac:dyDescent="0.2">
      <c r="A9" s="788">
        <v>1</v>
      </c>
      <c r="B9" s="387" t="s">
        <v>758</v>
      </c>
      <c r="C9" s="895">
        <v>1645</v>
      </c>
      <c r="D9" s="452">
        <v>134</v>
      </c>
      <c r="E9" s="895">
        <v>243</v>
      </c>
      <c r="F9" s="895">
        <v>1398</v>
      </c>
      <c r="G9" s="452">
        <v>1152</v>
      </c>
      <c r="H9" s="895">
        <v>85</v>
      </c>
      <c r="I9" s="453">
        <v>1645</v>
      </c>
      <c r="J9" s="453">
        <v>1645</v>
      </c>
      <c r="K9" s="452">
        <v>1645</v>
      </c>
      <c r="L9" s="452">
        <v>562</v>
      </c>
      <c r="M9" s="452">
        <v>1</v>
      </c>
      <c r="N9" s="452">
        <v>1645</v>
      </c>
    </row>
    <row r="10" spans="1:14" ht="14.25" x14ac:dyDescent="0.2">
      <c r="A10" s="788">
        <v>2</v>
      </c>
      <c r="B10" s="387" t="s">
        <v>1157</v>
      </c>
      <c r="C10" s="895">
        <v>4965</v>
      </c>
      <c r="D10" s="452">
        <v>652</v>
      </c>
      <c r="E10" s="895">
        <v>1728</v>
      </c>
      <c r="F10" s="895">
        <v>4243</v>
      </c>
      <c r="G10" s="452">
        <v>1882</v>
      </c>
      <c r="H10" s="895">
        <v>354</v>
      </c>
      <c r="I10" s="453">
        <v>4965</v>
      </c>
      <c r="J10" s="453">
        <v>4965</v>
      </c>
      <c r="K10" s="452">
        <v>4965</v>
      </c>
      <c r="L10" s="452">
        <v>1902</v>
      </c>
      <c r="M10" s="452">
        <v>0</v>
      </c>
      <c r="N10" s="452">
        <v>4965</v>
      </c>
    </row>
    <row r="11" spans="1:14" ht="14.25" x14ac:dyDescent="0.2">
      <c r="A11" s="788">
        <v>3</v>
      </c>
      <c r="B11" s="387" t="s">
        <v>760</v>
      </c>
      <c r="C11" s="895">
        <v>3833</v>
      </c>
      <c r="D11" s="452">
        <v>956</v>
      </c>
      <c r="E11" s="895">
        <v>989</v>
      </c>
      <c r="F11" s="895">
        <v>3148</v>
      </c>
      <c r="G11" s="452">
        <v>1745</v>
      </c>
      <c r="H11" s="895">
        <v>661</v>
      </c>
      <c r="I11" s="453">
        <v>3833</v>
      </c>
      <c r="J11" s="453">
        <v>3833</v>
      </c>
      <c r="K11" s="452">
        <v>3833</v>
      </c>
      <c r="L11" s="452">
        <v>1444</v>
      </c>
      <c r="M11" s="452">
        <v>0</v>
      </c>
      <c r="N11" s="452">
        <v>3833</v>
      </c>
    </row>
    <row r="12" spans="1:14" ht="14.25" x14ac:dyDescent="0.2">
      <c r="A12" s="788">
        <v>4</v>
      </c>
      <c r="B12" s="387" t="s">
        <v>761</v>
      </c>
      <c r="C12" s="895">
        <v>4740</v>
      </c>
      <c r="D12" s="452">
        <v>1256</v>
      </c>
      <c r="E12" s="895">
        <v>342</v>
      </c>
      <c r="F12" s="895">
        <v>3145</v>
      </c>
      <c r="G12" s="452">
        <v>776</v>
      </c>
      <c r="H12" s="895">
        <v>89</v>
      </c>
      <c r="I12" s="453">
        <v>4740</v>
      </c>
      <c r="J12" s="453">
        <v>4740</v>
      </c>
      <c r="K12" s="452">
        <v>4740</v>
      </c>
      <c r="L12" s="452">
        <v>1198</v>
      </c>
      <c r="M12" s="452">
        <v>1</v>
      </c>
      <c r="N12" s="452">
        <v>4740</v>
      </c>
    </row>
    <row r="13" spans="1:14" ht="14.25" x14ac:dyDescent="0.2">
      <c r="A13" s="788">
        <v>5</v>
      </c>
      <c r="B13" s="387" t="s">
        <v>1158</v>
      </c>
      <c r="C13" s="895">
        <v>3236</v>
      </c>
      <c r="D13" s="452">
        <v>634</v>
      </c>
      <c r="E13" s="895">
        <v>32</v>
      </c>
      <c r="F13" s="895">
        <v>2087</v>
      </c>
      <c r="G13" s="452">
        <v>2094</v>
      </c>
      <c r="H13" s="895">
        <v>9</v>
      </c>
      <c r="I13" s="453">
        <v>3236</v>
      </c>
      <c r="J13" s="453">
        <v>3236</v>
      </c>
      <c r="K13" s="452">
        <v>3236</v>
      </c>
      <c r="L13" s="452">
        <v>566</v>
      </c>
      <c r="M13" s="452">
        <v>0</v>
      </c>
      <c r="N13" s="452">
        <v>3236</v>
      </c>
    </row>
    <row r="14" spans="1:14" ht="14.25" x14ac:dyDescent="0.2">
      <c r="A14" s="788">
        <v>6</v>
      </c>
      <c r="B14" s="387" t="s">
        <v>762</v>
      </c>
      <c r="C14" s="895">
        <v>2241</v>
      </c>
      <c r="D14" s="452">
        <v>411</v>
      </c>
      <c r="E14" s="895">
        <v>484</v>
      </c>
      <c r="F14" s="895">
        <v>13</v>
      </c>
      <c r="G14" s="452">
        <v>504</v>
      </c>
      <c r="H14" s="895">
        <v>360</v>
      </c>
      <c r="I14" s="453">
        <v>2241</v>
      </c>
      <c r="J14" s="453">
        <v>2241</v>
      </c>
      <c r="K14" s="452">
        <v>2241</v>
      </c>
      <c r="L14" s="452">
        <v>439</v>
      </c>
      <c r="M14" s="452">
        <v>0</v>
      </c>
      <c r="N14" s="452">
        <v>2241</v>
      </c>
    </row>
    <row r="15" spans="1:14" ht="14.25" x14ac:dyDescent="0.2">
      <c r="A15" s="788">
        <v>7</v>
      </c>
      <c r="B15" s="387" t="s">
        <v>763</v>
      </c>
      <c r="C15" s="895">
        <v>3021</v>
      </c>
      <c r="D15" s="452">
        <v>110</v>
      </c>
      <c r="E15" s="895">
        <v>2054</v>
      </c>
      <c r="F15" s="895">
        <v>3024</v>
      </c>
      <c r="G15" s="452">
        <v>943</v>
      </c>
      <c r="H15" s="895">
        <v>416</v>
      </c>
      <c r="I15" s="453">
        <v>3021</v>
      </c>
      <c r="J15" s="453">
        <v>3021</v>
      </c>
      <c r="K15" s="452">
        <v>3021</v>
      </c>
      <c r="L15" s="452">
        <v>1485</v>
      </c>
      <c r="M15" s="452">
        <v>1</v>
      </c>
      <c r="N15" s="452">
        <v>3021</v>
      </c>
    </row>
    <row r="16" spans="1:14" ht="14.25" x14ac:dyDescent="0.2">
      <c r="A16" s="788">
        <v>8</v>
      </c>
      <c r="B16" s="387" t="s">
        <v>884</v>
      </c>
      <c r="C16" s="895">
        <v>1179</v>
      </c>
      <c r="D16" s="452">
        <v>863</v>
      </c>
      <c r="E16" s="895">
        <v>1222</v>
      </c>
      <c r="F16" s="895">
        <v>2102</v>
      </c>
      <c r="G16" s="452">
        <v>463</v>
      </c>
      <c r="H16" s="895">
        <v>288</v>
      </c>
      <c r="I16" s="453">
        <v>1179</v>
      </c>
      <c r="J16" s="453">
        <v>1179</v>
      </c>
      <c r="K16" s="452">
        <v>1179</v>
      </c>
      <c r="L16" s="452">
        <v>1153</v>
      </c>
      <c r="M16" s="452">
        <v>0</v>
      </c>
      <c r="N16" s="452">
        <v>1179</v>
      </c>
    </row>
    <row r="17" spans="1:14" ht="14.25" x14ac:dyDescent="0.2">
      <c r="A17" s="788">
        <v>9</v>
      </c>
      <c r="B17" s="387" t="s">
        <v>764</v>
      </c>
      <c r="C17" s="895">
        <v>4182</v>
      </c>
      <c r="D17" s="452">
        <v>1450</v>
      </c>
      <c r="E17" s="895">
        <v>318</v>
      </c>
      <c r="F17" s="895">
        <v>2029</v>
      </c>
      <c r="G17" s="454">
        <v>887</v>
      </c>
      <c r="H17" s="895">
        <v>51</v>
      </c>
      <c r="I17" s="453">
        <v>4182</v>
      </c>
      <c r="J17" s="455">
        <v>4182</v>
      </c>
      <c r="K17" s="454">
        <v>4182</v>
      </c>
      <c r="L17" s="454">
        <v>675</v>
      </c>
      <c r="M17" s="452">
        <v>0</v>
      </c>
      <c r="N17" s="454">
        <v>4182</v>
      </c>
    </row>
    <row r="18" spans="1:14" ht="14.25" x14ac:dyDescent="0.2">
      <c r="A18" s="788">
        <v>10</v>
      </c>
      <c r="B18" s="387" t="s">
        <v>765</v>
      </c>
      <c r="C18" s="895">
        <v>3043</v>
      </c>
      <c r="D18" s="452">
        <v>1688</v>
      </c>
      <c r="E18" s="895">
        <v>908</v>
      </c>
      <c r="F18" s="895">
        <v>1398</v>
      </c>
      <c r="G18" s="454">
        <v>770</v>
      </c>
      <c r="H18" s="895">
        <v>429</v>
      </c>
      <c r="I18" s="453">
        <v>3043</v>
      </c>
      <c r="J18" s="455">
        <v>3043</v>
      </c>
      <c r="K18" s="454">
        <v>3043</v>
      </c>
      <c r="L18" s="454">
        <v>909</v>
      </c>
      <c r="M18" s="452">
        <v>0</v>
      </c>
      <c r="N18" s="454">
        <v>3043</v>
      </c>
    </row>
    <row r="19" spans="1:14" ht="14.25" x14ac:dyDescent="0.2">
      <c r="A19" s="788">
        <v>11</v>
      </c>
      <c r="B19" s="387" t="s">
        <v>795</v>
      </c>
      <c r="C19" s="895">
        <v>2262</v>
      </c>
      <c r="D19" s="452">
        <v>28</v>
      </c>
      <c r="E19" s="895">
        <v>5</v>
      </c>
      <c r="F19" s="895">
        <v>1</v>
      </c>
      <c r="G19" s="454">
        <v>132</v>
      </c>
      <c r="H19" s="895">
        <v>465</v>
      </c>
      <c r="I19" s="453">
        <v>2262</v>
      </c>
      <c r="J19" s="455">
        <v>2262</v>
      </c>
      <c r="K19" s="454">
        <v>2262</v>
      </c>
      <c r="L19" s="454">
        <v>93</v>
      </c>
      <c r="M19" s="452">
        <v>0</v>
      </c>
      <c r="N19" s="454">
        <v>2262</v>
      </c>
    </row>
    <row r="20" spans="1:14" ht="14.25" x14ac:dyDescent="0.2">
      <c r="A20" s="788">
        <v>12</v>
      </c>
      <c r="B20" s="387" t="s">
        <v>766</v>
      </c>
      <c r="C20" s="895">
        <v>1980</v>
      </c>
      <c r="D20" s="452">
        <v>1150</v>
      </c>
      <c r="E20" s="895">
        <v>1990</v>
      </c>
      <c r="F20" s="895">
        <v>179</v>
      </c>
      <c r="G20" s="454">
        <v>594</v>
      </c>
      <c r="H20" s="895">
        <v>158</v>
      </c>
      <c r="I20" s="453">
        <v>1980</v>
      </c>
      <c r="J20" s="455">
        <v>1980</v>
      </c>
      <c r="K20" s="454">
        <v>1980</v>
      </c>
      <c r="L20" s="454">
        <v>865</v>
      </c>
      <c r="M20" s="452">
        <v>0</v>
      </c>
      <c r="N20" s="454">
        <v>1980</v>
      </c>
    </row>
    <row r="21" spans="1:14" ht="14.25" x14ac:dyDescent="0.2">
      <c r="A21" s="788">
        <v>13</v>
      </c>
      <c r="B21" s="387" t="s">
        <v>767</v>
      </c>
      <c r="C21" s="895">
        <v>3318</v>
      </c>
      <c r="D21" s="452">
        <v>2338</v>
      </c>
      <c r="E21" s="895">
        <v>851</v>
      </c>
      <c r="F21" s="895">
        <v>2270</v>
      </c>
      <c r="G21" s="454">
        <v>815</v>
      </c>
      <c r="H21" s="895">
        <v>733</v>
      </c>
      <c r="I21" s="453">
        <v>3318</v>
      </c>
      <c r="J21" s="455">
        <v>3318</v>
      </c>
      <c r="K21" s="454">
        <v>3318</v>
      </c>
      <c r="L21" s="454">
        <v>1218</v>
      </c>
      <c r="M21" s="452">
        <v>0</v>
      </c>
      <c r="N21" s="454">
        <v>3318</v>
      </c>
    </row>
    <row r="22" spans="1:14" ht="14.25" x14ac:dyDescent="0.2">
      <c r="A22" s="788">
        <v>14</v>
      </c>
      <c r="B22" s="387" t="s">
        <v>768</v>
      </c>
      <c r="C22" s="895">
        <v>5879</v>
      </c>
      <c r="D22" s="452">
        <v>302</v>
      </c>
      <c r="E22" s="895">
        <v>1171</v>
      </c>
      <c r="F22" s="895">
        <v>5509</v>
      </c>
      <c r="G22" s="454">
        <v>1982</v>
      </c>
      <c r="H22" s="895">
        <v>409</v>
      </c>
      <c r="I22" s="453">
        <v>5879</v>
      </c>
      <c r="J22" s="455">
        <v>5879</v>
      </c>
      <c r="K22" s="454">
        <v>5879</v>
      </c>
      <c r="L22" s="454">
        <v>2454</v>
      </c>
      <c r="M22" s="452">
        <v>1</v>
      </c>
      <c r="N22" s="454">
        <v>5879</v>
      </c>
    </row>
    <row r="23" spans="1:14" ht="14.25" x14ac:dyDescent="0.2">
      <c r="A23" s="788">
        <v>15</v>
      </c>
      <c r="B23" s="387" t="s">
        <v>769</v>
      </c>
      <c r="C23" s="895">
        <v>5919</v>
      </c>
      <c r="D23" s="452">
        <v>2956</v>
      </c>
      <c r="E23" s="895">
        <v>1441</v>
      </c>
      <c r="F23" s="895">
        <v>3806</v>
      </c>
      <c r="G23" s="454">
        <v>2067</v>
      </c>
      <c r="H23" s="895">
        <v>292</v>
      </c>
      <c r="I23" s="453">
        <v>5919</v>
      </c>
      <c r="J23" s="455">
        <v>5919</v>
      </c>
      <c r="K23" s="454">
        <v>5919</v>
      </c>
      <c r="L23" s="454">
        <v>1431</v>
      </c>
      <c r="M23" s="452">
        <v>1</v>
      </c>
      <c r="N23" s="454">
        <v>5919</v>
      </c>
    </row>
    <row r="24" spans="1:14" ht="14.25" x14ac:dyDescent="0.2">
      <c r="A24" s="788">
        <v>16</v>
      </c>
      <c r="B24" s="387" t="s">
        <v>1159</v>
      </c>
      <c r="C24" s="895">
        <v>6545</v>
      </c>
      <c r="D24" s="452">
        <v>1653</v>
      </c>
      <c r="E24" s="895">
        <v>1980</v>
      </c>
      <c r="F24" s="895">
        <v>4289</v>
      </c>
      <c r="G24" s="454">
        <v>1610</v>
      </c>
      <c r="H24" s="895">
        <v>489</v>
      </c>
      <c r="I24" s="453">
        <v>6545</v>
      </c>
      <c r="J24" s="455">
        <v>6545</v>
      </c>
      <c r="K24" s="454">
        <v>6545</v>
      </c>
      <c r="L24" s="454">
        <v>2007</v>
      </c>
      <c r="M24" s="452">
        <v>0</v>
      </c>
      <c r="N24" s="454">
        <v>6545</v>
      </c>
    </row>
    <row r="25" spans="1:14" ht="14.25" x14ac:dyDescent="0.2">
      <c r="A25" s="788">
        <v>17</v>
      </c>
      <c r="B25" s="387" t="s">
        <v>770</v>
      </c>
      <c r="C25" s="895">
        <v>4136</v>
      </c>
      <c r="D25" s="452">
        <v>896</v>
      </c>
      <c r="E25" s="895">
        <v>856</v>
      </c>
      <c r="F25" s="895">
        <v>606</v>
      </c>
      <c r="G25" s="454">
        <v>355</v>
      </c>
      <c r="H25" s="895">
        <v>399</v>
      </c>
      <c r="I25" s="453">
        <v>4136</v>
      </c>
      <c r="J25" s="455">
        <v>4136</v>
      </c>
      <c r="K25" s="454">
        <v>4136</v>
      </c>
      <c r="L25" s="454">
        <v>650</v>
      </c>
      <c r="M25" s="452">
        <v>0</v>
      </c>
      <c r="N25" s="454">
        <v>4136</v>
      </c>
    </row>
    <row r="26" spans="1:14" ht="14.25" x14ac:dyDescent="0.2">
      <c r="A26" s="788">
        <v>18</v>
      </c>
      <c r="B26" s="387" t="s">
        <v>1160</v>
      </c>
      <c r="C26" s="895">
        <v>5887</v>
      </c>
      <c r="D26" s="452">
        <v>1740</v>
      </c>
      <c r="E26" s="895">
        <v>3309</v>
      </c>
      <c r="F26" s="895">
        <v>4655</v>
      </c>
      <c r="G26" s="454">
        <v>920</v>
      </c>
      <c r="H26" s="895">
        <v>833</v>
      </c>
      <c r="I26" s="453">
        <v>5887</v>
      </c>
      <c r="J26" s="455">
        <v>5887</v>
      </c>
      <c r="K26" s="454">
        <v>5887</v>
      </c>
      <c r="L26" s="454">
        <v>2526</v>
      </c>
      <c r="M26" s="452">
        <v>0</v>
      </c>
      <c r="N26" s="454">
        <v>5887</v>
      </c>
    </row>
    <row r="27" spans="1:14" ht="14.25" x14ac:dyDescent="0.2">
      <c r="A27" s="788">
        <v>19</v>
      </c>
      <c r="B27" s="387" t="s">
        <v>771</v>
      </c>
      <c r="C27" s="895">
        <v>6219</v>
      </c>
      <c r="D27" s="452">
        <v>934</v>
      </c>
      <c r="E27" s="895">
        <v>1868</v>
      </c>
      <c r="F27" s="895">
        <v>3973</v>
      </c>
      <c r="G27" s="454">
        <v>422</v>
      </c>
      <c r="H27" s="895">
        <v>584</v>
      </c>
      <c r="I27" s="453">
        <v>6219</v>
      </c>
      <c r="J27" s="455">
        <v>6219</v>
      </c>
      <c r="K27" s="454">
        <v>6219</v>
      </c>
      <c r="L27" s="454">
        <v>1866</v>
      </c>
      <c r="M27" s="452">
        <v>0</v>
      </c>
      <c r="N27" s="454">
        <v>6219</v>
      </c>
    </row>
    <row r="28" spans="1:14" ht="14.25" x14ac:dyDescent="0.2">
      <c r="A28" s="788">
        <v>20</v>
      </c>
      <c r="B28" s="387" t="s">
        <v>1161</v>
      </c>
      <c r="C28" s="895">
        <v>4398</v>
      </c>
      <c r="D28" s="452">
        <v>1118</v>
      </c>
      <c r="E28" s="895">
        <v>1900</v>
      </c>
      <c r="F28" s="895">
        <v>3392</v>
      </c>
      <c r="G28" s="454">
        <v>1236</v>
      </c>
      <c r="H28" s="895">
        <v>1232</v>
      </c>
      <c r="I28" s="453">
        <v>4398</v>
      </c>
      <c r="J28" s="455">
        <v>4398</v>
      </c>
      <c r="K28" s="454">
        <v>4398</v>
      </c>
      <c r="L28" s="454">
        <v>2124</v>
      </c>
      <c r="M28" s="452">
        <v>0</v>
      </c>
      <c r="N28" s="454">
        <v>4398</v>
      </c>
    </row>
    <row r="29" spans="1:14" ht="14.25" x14ac:dyDescent="0.2">
      <c r="A29" s="788">
        <v>21</v>
      </c>
      <c r="B29" s="387" t="s">
        <v>889</v>
      </c>
      <c r="C29" s="895">
        <v>808</v>
      </c>
      <c r="D29" s="452">
        <v>155</v>
      </c>
      <c r="E29" s="895">
        <v>975</v>
      </c>
      <c r="F29" s="895">
        <v>3725</v>
      </c>
      <c r="G29" s="454">
        <v>3493</v>
      </c>
      <c r="H29" s="895">
        <v>368</v>
      </c>
      <c r="I29" s="453">
        <v>808</v>
      </c>
      <c r="J29" s="455">
        <v>808</v>
      </c>
      <c r="K29" s="454">
        <v>808</v>
      </c>
      <c r="L29" s="454">
        <v>1345</v>
      </c>
      <c r="M29" s="452">
        <v>1</v>
      </c>
      <c r="N29" s="454">
        <v>808</v>
      </c>
    </row>
    <row r="30" spans="1:14" ht="14.25" x14ac:dyDescent="0.2">
      <c r="A30" s="788">
        <v>22</v>
      </c>
      <c r="B30" s="387" t="s">
        <v>773</v>
      </c>
      <c r="C30" s="895">
        <v>1703</v>
      </c>
      <c r="D30" s="452">
        <v>659</v>
      </c>
      <c r="E30" s="895">
        <v>203</v>
      </c>
      <c r="F30" s="895">
        <v>637</v>
      </c>
      <c r="G30" s="454">
        <v>901</v>
      </c>
      <c r="H30" s="895">
        <v>47</v>
      </c>
      <c r="I30" s="453">
        <v>1703</v>
      </c>
      <c r="J30" s="455">
        <v>1703</v>
      </c>
      <c r="K30" s="454">
        <v>1703</v>
      </c>
      <c r="L30" s="454">
        <v>337</v>
      </c>
      <c r="M30" s="452">
        <v>0</v>
      </c>
      <c r="N30" s="454">
        <v>1703</v>
      </c>
    </row>
    <row r="31" spans="1:14" ht="14.25" x14ac:dyDescent="0.2">
      <c r="A31" s="788">
        <v>23</v>
      </c>
      <c r="B31" s="387" t="s">
        <v>1162</v>
      </c>
      <c r="C31" s="895">
        <v>2344</v>
      </c>
      <c r="D31" s="452">
        <v>1265</v>
      </c>
      <c r="E31" s="895">
        <v>1561</v>
      </c>
      <c r="F31" s="895">
        <v>5467</v>
      </c>
      <c r="G31" s="454">
        <v>2295</v>
      </c>
      <c r="H31" s="895">
        <v>279</v>
      </c>
      <c r="I31" s="453">
        <v>2344</v>
      </c>
      <c r="J31" s="455">
        <v>2344</v>
      </c>
      <c r="K31" s="454">
        <v>2344</v>
      </c>
      <c r="L31" s="454">
        <v>1780</v>
      </c>
      <c r="M31" s="452">
        <v>1</v>
      </c>
      <c r="N31" s="454">
        <v>2344</v>
      </c>
    </row>
    <row r="32" spans="1:14" ht="14.25" x14ac:dyDescent="0.2">
      <c r="A32" s="318">
        <v>24</v>
      </c>
      <c r="B32" s="387" t="s">
        <v>1163</v>
      </c>
      <c r="C32" s="895">
        <v>462</v>
      </c>
      <c r="D32" s="452">
        <v>256</v>
      </c>
      <c r="E32" s="895">
        <v>373</v>
      </c>
      <c r="F32" s="895">
        <v>2884</v>
      </c>
      <c r="G32" s="454">
        <v>1136</v>
      </c>
      <c r="H32" s="895">
        <v>144</v>
      </c>
      <c r="I32" s="453">
        <v>462</v>
      </c>
      <c r="J32" s="455">
        <v>462</v>
      </c>
      <c r="K32" s="454">
        <v>462</v>
      </c>
      <c r="L32" s="454">
        <v>974</v>
      </c>
      <c r="M32" s="452">
        <v>0</v>
      </c>
      <c r="N32" s="454">
        <v>462</v>
      </c>
    </row>
    <row r="33" spans="1:14" ht="15" x14ac:dyDescent="0.25">
      <c r="A33" s="1211" t="s">
        <v>16</v>
      </c>
      <c r="B33" s="1212"/>
      <c r="C33" s="896">
        <f t="shared" ref="C33:N33" si="0">SUM(C9:C32)</f>
        <v>83945</v>
      </c>
      <c r="D33" s="898">
        <f t="shared" si="0"/>
        <v>23604</v>
      </c>
      <c r="E33" s="897">
        <f t="shared" si="0"/>
        <v>26803</v>
      </c>
      <c r="F33" s="896">
        <f t="shared" si="0"/>
        <v>63980</v>
      </c>
      <c r="G33" s="896">
        <f t="shared" si="0"/>
        <v>29174</v>
      </c>
      <c r="H33" s="897">
        <f t="shared" si="0"/>
        <v>9174</v>
      </c>
      <c r="I33" s="899">
        <f t="shared" si="0"/>
        <v>83945</v>
      </c>
      <c r="J33" s="868">
        <f t="shared" si="0"/>
        <v>83945</v>
      </c>
      <c r="K33" s="896">
        <f t="shared" si="0"/>
        <v>83945</v>
      </c>
      <c r="L33" s="896">
        <f t="shared" si="0"/>
        <v>30003</v>
      </c>
      <c r="M33" s="898">
        <f t="shared" si="0"/>
        <v>7</v>
      </c>
      <c r="N33" s="896">
        <f t="shared" si="0"/>
        <v>83945</v>
      </c>
    </row>
    <row r="34" spans="1:14" x14ac:dyDescent="0.2">
      <c r="I34" s="374"/>
      <c r="J34" s="374"/>
    </row>
    <row r="35" spans="1:14" x14ac:dyDescent="0.2">
      <c r="I35" s="374"/>
      <c r="J35" s="374"/>
    </row>
    <row r="36" spans="1:14" x14ac:dyDescent="0.2">
      <c r="I36" s="374"/>
      <c r="J36" s="374"/>
    </row>
    <row r="37" spans="1:14" ht="12.75" customHeight="1" x14ac:dyDescent="0.2">
      <c r="A37" s="9" t="s">
        <v>1191</v>
      </c>
      <c r="B37" s="855"/>
      <c r="C37" s="855"/>
      <c r="D37" s="855"/>
      <c r="E37" s="1353" t="s">
        <v>806</v>
      </c>
      <c r="F37" s="1353"/>
      <c r="G37" s="1353"/>
      <c r="I37" s="374"/>
      <c r="J37" s="374"/>
      <c r="K37" s="1203" t="s">
        <v>803</v>
      </c>
      <c r="L37" s="1203"/>
      <c r="M37" s="1203"/>
      <c r="N37" s="1203"/>
    </row>
    <row r="38" spans="1:14" ht="12.75" customHeight="1" x14ac:dyDescent="0.2">
      <c r="A38" s="855"/>
      <c r="B38" s="855"/>
      <c r="C38" s="855"/>
      <c r="D38" s="855"/>
      <c r="E38" s="1353" t="s">
        <v>807</v>
      </c>
      <c r="F38" s="1353"/>
      <c r="G38" s="1353"/>
      <c r="I38" s="374"/>
      <c r="J38" s="374"/>
      <c r="K38" s="1214" t="s">
        <v>802</v>
      </c>
      <c r="L38" s="1214"/>
      <c r="M38" s="1214"/>
      <c r="N38" s="1214"/>
    </row>
    <row r="39" spans="1:14" ht="12.75" customHeight="1" x14ac:dyDescent="0.2">
      <c r="E39" s="1353" t="s">
        <v>808</v>
      </c>
      <c r="F39" s="1353"/>
      <c r="G39" s="1353"/>
      <c r="I39" s="374"/>
      <c r="J39" s="374"/>
    </row>
    <row r="40" spans="1:14" ht="12.75" customHeight="1" x14ac:dyDescent="0.2">
      <c r="I40" s="374"/>
      <c r="J40" s="374"/>
    </row>
    <row r="41" spans="1:14" x14ac:dyDescent="0.2">
      <c r="I41" s="374"/>
      <c r="J41" s="374"/>
    </row>
    <row r="42" spans="1:14" x14ac:dyDescent="0.2">
      <c r="I42" s="374"/>
      <c r="J42" s="374"/>
    </row>
    <row r="43" spans="1:14" x14ac:dyDescent="0.2">
      <c r="I43" s="374"/>
      <c r="J43" s="374"/>
    </row>
    <row r="44" spans="1:14" x14ac:dyDescent="0.2">
      <c r="I44" s="374"/>
      <c r="J44" s="374"/>
    </row>
    <row r="45" spans="1:14" x14ac:dyDescent="0.2">
      <c r="I45" s="374"/>
      <c r="J45" s="374"/>
    </row>
    <row r="46" spans="1:14" x14ac:dyDescent="0.2">
      <c r="I46" s="374"/>
      <c r="J46" s="374"/>
    </row>
  </sheetData>
  <mergeCells count="17">
    <mergeCell ref="A1:K1"/>
    <mergeCell ref="A2:K2"/>
    <mergeCell ref="A4:H4"/>
    <mergeCell ref="A6:A7"/>
    <mergeCell ref="B6:B7"/>
    <mergeCell ref="C6:C7"/>
    <mergeCell ref="D6:H6"/>
    <mergeCell ref="I6:I7"/>
    <mergeCell ref="J6:J7"/>
    <mergeCell ref="K6:N6"/>
    <mergeCell ref="E38:G38"/>
    <mergeCell ref="K38:N38"/>
    <mergeCell ref="L5:N5"/>
    <mergeCell ref="E39:G39"/>
    <mergeCell ref="A33:B33"/>
    <mergeCell ref="E37:G37"/>
    <mergeCell ref="K37:N37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1"/>
    <pageSetUpPr fitToPage="1"/>
  </sheetPr>
  <dimension ref="A1:H20"/>
  <sheetViews>
    <sheetView view="pageBreakPreview" topLeftCell="A4" zoomScale="120" zoomScaleSheetLayoutView="120" workbookViewId="0">
      <selection activeCell="C12" sqref="C12"/>
    </sheetView>
  </sheetViews>
  <sheetFormatPr defaultRowHeight="12.75" x14ac:dyDescent="0.2"/>
  <cols>
    <col min="1" max="1" width="8.28515625" style="374" customWidth="1"/>
    <col min="2" max="2" width="23.5703125" style="374" customWidth="1"/>
    <col min="3" max="3" width="20.5703125" style="374" bestFit="1" customWidth="1"/>
    <col min="4" max="4" width="12.5703125" style="374" customWidth="1"/>
    <col min="5" max="5" width="13" style="374" customWidth="1"/>
    <col min="6" max="6" width="14.7109375" style="374" customWidth="1"/>
    <col min="7" max="7" width="13.5703125" style="374" customWidth="1"/>
    <col min="8" max="8" width="15.5703125" style="374" customWidth="1"/>
    <col min="9" max="16384" width="9.140625" style="374"/>
  </cols>
  <sheetData>
    <row r="1" spans="1:8" ht="18" x14ac:dyDescent="0.35">
      <c r="A1" s="1204" t="s">
        <v>0</v>
      </c>
      <c r="B1" s="1204"/>
      <c r="C1" s="1204"/>
      <c r="D1" s="1204"/>
      <c r="E1" s="1204"/>
      <c r="F1" s="1204"/>
      <c r="G1" s="1204"/>
      <c r="H1" s="804" t="s">
        <v>477</v>
      </c>
    </row>
    <row r="2" spans="1:8" ht="21" x14ac:dyDescent="0.35">
      <c r="A2" s="1205" t="s">
        <v>921</v>
      </c>
      <c r="B2" s="1205"/>
      <c r="C2" s="1205"/>
      <c r="D2" s="1205"/>
      <c r="E2" s="1205"/>
      <c r="F2" s="1205"/>
      <c r="G2" s="1205"/>
    </row>
    <row r="3" spans="1:8" ht="15" x14ac:dyDescent="0.3">
      <c r="A3" s="375"/>
      <c r="B3" s="375"/>
      <c r="C3" s="375"/>
      <c r="D3" s="375"/>
      <c r="E3" s="375"/>
      <c r="F3" s="375"/>
      <c r="G3" s="375"/>
    </row>
    <row r="4" spans="1:8" ht="18" x14ac:dyDescent="0.35">
      <c r="A4" s="1204" t="s">
        <v>476</v>
      </c>
      <c r="B4" s="1204"/>
      <c r="C4" s="1204"/>
      <c r="D4" s="1204"/>
      <c r="E4" s="1204"/>
      <c r="F4" s="1204"/>
      <c r="G4" s="1204"/>
    </row>
    <row r="5" spans="1:8" ht="15" x14ac:dyDescent="0.3">
      <c r="A5" s="303" t="s">
        <v>687</v>
      </c>
      <c r="B5" s="303"/>
      <c r="C5" s="376"/>
      <c r="D5" s="376"/>
      <c r="E5" s="376"/>
      <c r="F5" s="376"/>
      <c r="G5" s="1374" t="s">
        <v>1197</v>
      </c>
      <c r="H5" s="1374"/>
    </row>
    <row r="6" spans="1:8" ht="31.5" customHeight="1" x14ac:dyDescent="0.2">
      <c r="A6" s="1338" t="s">
        <v>2</v>
      </c>
      <c r="B6" s="1338" t="s">
        <v>456</v>
      </c>
      <c r="C6" s="1216" t="s">
        <v>33</v>
      </c>
      <c r="D6" s="1216" t="s">
        <v>461</v>
      </c>
      <c r="E6" s="1216"/>
      <c r="F6" s="1238" t="s">
        <v>462</v>
      </c>
      <c r="G6" s="1238"/>
      <c r="H6" s="1338" t="s">
        <v>201</v>
      </c>
    </row>
    <row r="7" spans="1:8" ht="39" customHeight="1" x14ac:dyDescent="0.2">
      <c r="A7" s="1339"/>
      <c r="B7" s="1339"/>
      <c r="C7" s="1216"/>
      <c r="D7" s="787" t="s">
        <v>457</v>
      </c>
      <c r="E7" s="787" t="s">
        <v>458</v>
      </c>
      <c r="F7" s="788" t="s">
        <v>459</v>
      </c>
      <c r="G7" s="787" t="s">
        <v>460</v>
      </c>
      <c r="H7" s="1339"/>
    </row>
    <row r="8" spans="1:8" ht="18.75" customHeight="1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>
        <v>8</v>
      </c>
    </row>
    <row r="9" spans="1:8" ht="24" customHeight="1" x14ac:dyDescent="0.2">
      <c r="A9" s="788">
        <v>1</v>
      </c>
      <c r="B9" s="1338" t="s">
        <v>792</v>
      </c>
      <c r="C9" s="788" t="s">
        <v>758</v>
      </c>
      <c r="D9" s="405">
        <v>10</v>
      </c>
      <c r="E9" s="405">
        <v>10</v>
      </c>
      <c r="F9" s="405">
        <v>10</v>
      </c>
      <c r="G9" s="405">
        <v>0</v>
      </c>
      <c r="H9" s="405"/>
    </row>
    <row r="10" spans="1:8" ht="24" customHeight="1" x14ac:dyDescent="0.2">
      <c r="A10" s="788">
        <v>2</v>
      </c>
      <c r="B10" s="1375"/>
      <c r="C10" s="788" t="s">
        <v>761</v>
      </c>
      <c r="D10" s="405">
        <v>10</v>
      </c>
      <c r="E10" s="405">
        <v>10</v>
      </c>
      <c r="F10" s="405">
        <v>10</v>
      </c>
      <c r="G10" s="405">
        <v>0</v>
      </c>
      <c r="H10" s="405"/>
    </row>
    <row r="11" spans="1:8" ht="24" customHeight="1" x14ac:dyDescent="0.2">
      <c r="A11" s="788">
        <v>3</v>
      </c>
      <c r="B11" s="1375"/>
      <c r="C11" s="788" t="s">
        <v>1163</v>
      </c>
      <c r="D11" s="405">
        <v>10</v>
      </c>
      <c r="E11" s="405">
        <v>10</v>
      </c>
      <c r="F11" s="405">
        <v>10</v>
      </c>
      <c r="G11" s="405">
        <v>0</v>
      </c>
      <c r="H11" s="405"/>
    </row>
    <row r="12" spans="1:8" ht="24" customHeight="1" x14ac:dyDescent="0.2">
      <c r="A12" s="788">
        <v>4</v>
      </c>
      <c r="B12" s="1339"/>
      <c r="C12" s="788" t="s">
        <v>1158</v>
      </c>
      <c r="D12" s="405">
        <v>10</v>
      </c>
      <c r="E12" s="405">
        <v>10</v>
      </c>
      <c r="F12" s="405">
        <v>10</v>
      </c>
      <c r="G12" s="405">
        <v>0</v>
      </c>
      <c r="H12" s="405"/>
    </row>
    <row r="13" spans="1:8" ht="15" x14ac:dyDescent="0.2">
      <c r="A13" s="1224" t="s">
        <v>16</v>
      </c>
      <c r="B13" s="1376"/>
      <c r="C13" s="456"/>
      <c r="D13" s="405">
        <f>SUM(D9:D12)</f>
        <v>40</v>
      </c>
      <c r="E13" s="405">
        <f>SUM(E9:E12)</f>
        <v>40</v>
      </c>
      <c r="F13" s="405">
        <f>SUM(F9:F12)</f>
        <v>40</v>
      </c>
      <c r="G13" s="405">
        <f>SUM(G9:G12)</f>
        <v>0</v>
      </c>
      <c r="H13" s="456"/>
    </row>
    <row r="16" spans="1:8" ht="12.75" customHeight="1" x14ac:dyDescent="0.2">
      <c r="A16" s="855"/>
      <c r="B16" s="855"/>
      <c r="C16" s="855"/>
      <c r="D16" s="855"/>
      <c r="F16" s="342"/>
      <c r="G16" s="342"/>
      <c r="H16" s="342"/>
    </row>
    <row r="17" spans="1:8" ht="12.75" customHeight="1" x14ac:dyDescent="0.2">
      <c r="A17" s="855"/>
      <c r="B17" s="855"/>
      <c r="C17" s="855"/>
      <c r="D17" s="855"/>
      <c r="F17" s="342"/>
      <c r="G17" s="342"/>
      <c r="H17" s="342"/>
    </row>
    <row r="18" spans="1:8" ht="12.75" customHeight="1" x14ac:dyDescent="0.2">
      <c r="A18" s="9" t="s">
        <v>1191</v>
      </c>
      <c r="B18" s="855"/>
      <c r="C18" s="1353" t="s">
        <v>806</v>
      </c>
      <c r="D18" s="1353"/>
      <c r="E18" s="1203" t="s">
        <v>803</v>
      </c>
      <c r="F18" s="1203"/>
      <c r="G18" s="1203"/>
      <c r="H18" s="1203"/>
    </row>
    <row r="19" spans="1:8" ht="12.75" customHeight="1" x14ac:dyDescent="0.2">
      <c r="A19" s="855"/>
      <c r="B19" s="855"/>
      <c r="C19" s="1353" t="s">
        <v>807</v>
      </c>
      <c r="D19" s="1353"/>
      <c r="E19" s="1214" t="s">
        <v>802</v>
      </c>
      <c r="F19" s="1214"/>
      <c r="G19" s="1214"/>
      <c r="H19" s="1214"/>
    </row>
    <row r="20" spans="1:8" x14ac:dyDescent="0.2">
      <c r="A20" s="322"/>
      <c r="C20" s="1353" t="s">
        <v>808</v>
      </c>
      <c r="D20" s="1353"/>
      <c r="F20" s="303"/>
      <c r="G20" s="303"/>
      <c r="H20" s="303"/>
    </row>
  </sheetData>
  <mergeCells count="17">
    <mergeCell ref="C20:D20"/>
    <mergeCell ref="H6:H7"/>
    <mergeCell ref="B9:B12"/>
    <mergeCell ref="A13:B13"/>
    <mergeCell ref="C18:D18"/>
    <mergeCell ref="E18:H18"/>
    <mergeCell ref="C19:D19"/>
    <mergeCell ref="E19:H19"/>
    <mergeCell ref="A1:G1"/>
    <mergeCell ref="A2:G2"/>
    <mergeCell ref="A4:G4"/>
    <mergeCell ref="A6:A7"/>
    <mergeCell ref="B6:B7"/>
    <mergeCell ref="C6:C7"/>
    <mergeCell ref="D6:E6"/>
    <mergeCell ref="F6:G6"/>
    <mergeCell ref="G5:H5"/>
  </mergeCells>
  <hyperlinks>
    <hyperlink ref="C10" r:id="rId1" display="https://mdm.wbsed.gov.in/Dashboard/blockwise_register?district_code=499dc2bd67f137aea9184a950a44c75ace65df0779758fd5fe56de4497f00e82b971cb001c432ad7e7c808b4f12406061d7c07ae997899a8752aebf0051f677f%2BC1F3CqhRszTbx97xxX78CXqXeaNmmtPJdYXYp%2BRCeY%3D&amp;covr_date=07-02-2020" xr:uid="{00000000-0004-0000-2900-000000000000}"/>
    <hyperlink ref="C11" r:id="rId2" display="https://mdm.wbsed.gov.in/Dashboard/blockwise_register?district_code=407578a2798e0d326d67d763959b8fa067c86031ca6c21ea0b86c2a9440f7295cc7460caf730a654c8ebd4de205462b288ef25d8937cffa6568cdcc99ccfd0f1Iuv%2F2JpoTa27C3IO0iPsZ6z9a2Thn1ln71%2F%2B5pxL88E%3D&amp;covr_date=07-02-2020" xr:uid="{00000000-0004-0000-2900-000001000000}"/>
    <hyperlink ref="C12" r:id="rId3" display="https://mdm.wbsed.gov.in/Dashboard/blockwise_register?district_code=7c815c486b05e1399f2795f9d899f9c7d7425547252c39df36a490ea340cf7e8baf3c6fccab3605ccc08fd7c8fbda3e62d1ab50b93a208eb3c0e5790ad56dac8nlR11Wd0N2mEPlOIPGl13GLo8j4fmiphZPJ0TG2DZNE%3D&amp;covr_date=07-02-2020" xr:uid="{00000000-0004-0000-2900-000002000000}"/>
    <hyperlink ref="C9" r:id="rId4" display="https://mdm.wbsed.gov.in/Dashboard/blockwise_register?district_code=8fc5fc255feb588ec85ce1917d4446a0ec13ade3c7ac9864fc056b9ba2acce8f0beb77e34a74047da2ad689ee6b47ea7f59c2e62dd2f11fd21561e5d78313abf2tTubytTnGikIPr%2Ff3gv0sj8DHT7b7Pw%2BKp3sNUKVTg%3D&amp;covr_date=07-02-2020" xr:uid="{00000000-0004-0000-2900-000003000000}"/>
  </hyperlinks>
  <printOptions horizontalCentered="1"/>
  <pageMargins left="0.70866141732283472" right="0.70866141732283472" top="0.23622047244094491" bottom="0" header="0.31496062992125984" footer="0.31496062992125984"/>
  <pageSetup paperSize="9" orientation="landscape" r:id="rId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1"/>
    <pageSetUpPr fitToPage="1"/>
  </sheetPr>
  <dimension ref="A1:N40"/>
  <sheetViews>
    <sheetView view="pageBreakPreview" topLeftCell="A7" zoomScale="84" zoomScaleSheetLayoutView="84" workbookViewId="0">
      <selection activeCell="C9" sqref="C9:L33"/>
    </sheetView>
  </sheetViews>
  <sheetFormatPr defaultRowHeight="12.75" x14ac:dyDescent="0.2"/>
  <cols>
    <col min="1" max="1" width="6.42578125" style="374" customWidth="1"/>
    <col min="2" max="2" width="15.42578125" style="374" customWidth="1"/>
    <col min="3" max="3" width="15.28515625" style="374" customWidth="1"/>
    <col min="4" max="5" width="15.42578125" style="374" customWidth="1"/>
    <col min="6" max="9" width="15.7109375" style="374" customWidth="1"/>
    <col min="10" max="10" width="15.42578125" style="374" customWidth="1"/>
    <col min="11" max="11" width="20" style="374" customWidth="1"/>
    <col min="12" max="12" width="14.28515625" style="374" customWidth="1"/>
    <col min="13" max="16384" width="9.140625" style="374"/>
  </cols>
  <sheetData>
    <row r="1" spans="1:12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804" t="s">
        <v>479</v>
      </c>
    </row>
    <row r="2" spans="1:12" ht="21" x14ac:dyDescent="0.35">
      <c r="A2" s="1205" t="s">
        <v>921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</row>
    <row r="3" spans="1:12" ht="15" x14ac:dyDescent="0.3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2" ht="18" x14ac:dyDescent="0.35">
      <c r="A4" s="1204" t="s">
        <v>478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</row>
    <row r="5" spans="1:12" ht="15" x14ac:dyDescent="0.3">
      <c r="A5" s="303" t="s">
        <v>687</v>
      </c>
      <c r="B5" s="303"/>
      <c r="C5" s="376"/>
      <c r="D5" s="376"/>
      <c r="E5" s="376"/>
      <c r="F5" s="376"/>
      <c r="G5" s="376"/>
      <c r="H5" s="376"/>
      <c r="I5" s="376"/>
      <c r="J5" s="1368" t="s">
        <v>1197</v>
      </c>
      <c r="K5" s="1368"/>
      <c r="L5" s="1368"/>
    </row>
    <row r="6" spans="1:12" ht="21.75" customHeight="1" x14ac:dyDescent="0.2">
      <c r="A6" s="1338" t="s">
        <v>2</v>
      </c>
      <c r="B6" s="1338" t="s">
        <v>33</v>
      </c>
      <c r="C6" s="1237" t="s">
        <v>423</v>
      </c>
      <c r="D6" s="1238"/>
      <c r="E6" s="1239"/>
      <c r="F6" s="1237" t="s">
        <v>429</v>
      </c>
      <c r="G6" s="1238"/>
      <c r="H6" s="1238"/>
      <c r="I6" s="1239"/>
      <c r="J6" s="1216" t="s">
        <v>431</v>
      </c>
      <c r="K6" s="1216"/>
      <c r="L6" s="1216"/>
    </row>
    <row r="7" spans="1:12" ht="29.25" customHeight="1" x14ac:dyDescent="0.2">
      <c r="A7" s="1339"/>
      <c r="B7" s="1339"/>
      <c r="C7" s="795" t="s">
        <v>191</v>
      </c>
      <c r="D7" s="795" t="s">
        <v>425</v>
      </c>
      <c r="E7" s="795" t="s">
        <v>430</v>
      </c>
      <c r="F7" s="795" t="s">
        <v>191</v>
      </c>
      <c r="G7" s="795" t="s">
        <v>424</v>
      </c>
      <c r="H7" s="795" t="s">
        <v>426</v>
      </c>
      <c r="I7" s="795" t="s">
        <v>430</v>
      </c>
      <c r="J7" s="787" t="s">
        <v>427</v>
      </c>
      <c r="K7" s="787" t="s">
        <v>428</v>
      </c>
      <c r="L7" s="795" t="s">
        <v>430</v>
      </c>
    </row>
    <row r="8" spans="1:12" ht="15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 t="s">
        <v>239</v>
      </c>
      <c r="I8" s="419" t="s">
        <v>251</v>
      </c>
      <c r="J8" s="419" t="s">
        <v>252</v>
      </c>
      <c r="K8" s="419" t="s">
        <v>253</v>
      </c>
      <c r="L8" s="419" t="s">
        <v>281</v>
      </c>
    </row>
    <row r="9" spans="1:12" ht="12.75" customHeight="1" x14ac:dyDescent="0.2">
      <c r="A9" s="788">
        <v>1</v>
      </c>
      <c r="B9" s="315" t="s">
        <v>641</v>
      </c>
      <c r="C9" s="1377" t="s">
        <v>1164</v>
      </c>
      <c r="D9" s="1378"/>
      <c r="E9" s="1378"/>
      <c r="F9" s="1378"/>
      <c r="G9" s="1378"/>
      <c r="H9" s="1378"/>
      <c r="I9" s="1378"/>
      <c r="J9" s="1378"/>
      <c r="K9" s="1378"/>
      <c r="L9" s="1379"/>
    </row>
    <row r="10" spans="1:12" ht="12.75" customHeight="1" x14ac:dyDescent="0.2">
      <c r="A10" s="788">
        <v>2</v>
      </c>
      <c r="B10" s="315" t="s">
        <v>642</v>
      </c>
      <c r="C10" s="1380"/>
      <c r="D10" s="1381"/>
      <c r="E10" s="1381"/>
      <c r="F10" s="1381"/>
      <c r="G10" s="1381"/>
      <c r="H10" s="1381"/>
      <c r="I10" s="1381"/>
      <c r="J10" s="1381"/>
      <c r="K10" s="1381"/>
      <c r="L10" s="1382"/>
    </row>
    <row r="11" spans="1:12" ht="12.75" customHeight="1" x14ac:dyDescent="0.2">
      <c r="A11" s="788">
        <v>3</v>
      </c>
      <c r="B11" s="315" t="s">
        <v>643</v>
      </c>
      <c r="C11" s="1380"/>
      <c r="D11" s="1381"/>
      <c r="E11" s="1381"/>
      <c r="F11" s="1381"/>
      <c r="G11" s="1381"/>
      <c r="H11" s="1381"/>
      <c r="I11" s="1381"/>
      <c r="J11" s="1381"/>
      <c r="K11" s="1381"/>
      <c r="L11" s="1382"/>
    </row>
    <row r="12" spans="1:12" ht="12.75" customHeight="1" x14ac:dyDescent="0.2">
      <c r="A12" s="788">
        <v>4</v>
      </c>
      <c r="B12" s="315" t="s">
        <v>644</v>
      </c>
      <c r="C12" s="1380"/>
      <c r="D12" s="1381"/>
      <c r="E12" s="1381"/>
      <c r="F12" s="1381"/>
      <c r="G12" s="1381"/>
      <c r="H12" s="1381"/>
      <c r="I12" s="1381"/>
      <c r="J12" s="1381"/>
      <c r="K12" s="1381"/>
      <c r="L12" s="1382"/>
    </row>
    <row r="13" spans="1:12" ht="12.75" customHeight="1" x14ac:dyDescent="0.2">
      <c r="A13" s="788">
        <v>5</v>
      </c>
      <c r="B13" s="315" t="s">
        <v>645</v>
      </c>
      <c r="C13" s="1380"/>
      <c r="D13" s="1381"/>
      <c r="E13" s="1381"/>
      <c r="F13" s="1381"/>
      <c r="G13" s="1381"/>
      <c r="H13" s="1381"/>
      <c r="I13" s="1381"/>
      <c r="J13" s="1381"/>
      <c r="K13" s="1381"/>
      <c r="L13" s="1382"/>
    </row>
    <row r="14" spans="1:12" ht="12.75" customHeight="1" x14ac:dyDescent="0.2">
      <c r="A14" s="788">
        <v>6</v>
      </c>
      <c r="B14" s="315" t="s">
        <v>646</v>
      </c>
      <c r="C14" s="1380"/>
      <c r="D14" s="1381"/>
      <c r="E14" s="1381"/>
      <c r="F14" s="1381"/>
      <c r="G14" s="1381"/>
      <c r="H14" s="1381"/>
      <c r="I14" s="1381"/>
      <c r="J14" s="1381"/>
      <c r="K14" s="1381"/>
      <c r="L14" s="1382"/>
    </row>
    <row r="15" spans="1:12" ht="12.75" customHeight="1" x14ac:dyDescent="0.2">
      <c r="A15" s="788">
        <v>7</v>
      </c>
      <c r="B15" s="315" t="s">
        <v>647</v>
      </c>
      <c r="C15" s="1380"/>
      <c r="D15" s="1381"/>
      <c r="E15" s="1381"/>
      <c r="F15" s="1381"/>
      <c r="G15" s="1381"/>
      <c r="H15" s="1381"/>
      <c r="I15" s="1381"/>
      <c r="J15" s="1381"/>
      <c r="K15" s="1381"/>
      <c r="L15" s="1382"/>
    </row>
    <row r="16" spans="1:12" ht="12.75" customHeight="1" x14ac:dyDescent="0.2">
      <c r="A16" s="788">
        <v>8</v>
      </c>
      <c r="B16" s="315" t="s">
        <v>648</v>
      </c>
      <c r="C16" s="1380"/>
      <c r="D16" s="1381"/>
      <c r="E16" s="1381"/>
      <c r="F16" s="1381"/>
      <c r="G16" s="1381"/>
      <c r="H16" s="1381"/>
      <c r="I16" s="1381"/>
      <c r="J16" s="1381"/>
      <c r="K16" s="1381"/>
      <c r="L16" s="1382"/>
    </row>
    <row r="17" spans="1:14" ht="12.75" customHeight="1" x14ac:dyDescent="0.2">
      <c r="A17" s="788">
        <v>9</v>
      </c>
      <c r="B17" s="315" t="s">
        <v>649</v>
      </c>
      <c r="C17" s="1380"/>
      <c r="D17" s="1381"/>
      <c r="E17" s="1381"/>
      <c r="F17" s="1381"/>
      <c r="G17" s="1381"/>
      <c r="H17" s="1381"/>
      <c r="I17" s="1381"/>
      <c r="J17" s="1381"/>
      <c r="K17" s="1381"/>
      <c r="L17" s="1382"/>
    </row>
    <row r="18" spans="1:14" ht="12.75" customHeight="1" x14ac:dyDescent="0.2">
      <c r="A18" s="788">
        <v>10</v>
      </c>
      <c r="B18" s="315" t="s">
        <v>650</v>
      </c>
      <c r="C18" s="1380"/>
      <c r="D18" s="1381"/>
      <c r="E18" s="1381"/>
      <c r="F18" s="1381"/>
      <c r="G18" s="1381"/>
      <c r="H18" s="1381"/>
      <c r="I18" s="1381"/>
      <c r="J18" s="1381"/>
      <c r="K18" s="1381"/>
      <c r="L18" s="1382"/>
    </row>
    <row r="19" spans="1:14" ht="12.75" customHeight="1" x14ac:dyDescent="0.2">
      <c r="A19" s="788">
        <v>11</v>
      </c>
      <c r="B19" s="315" t="s">
        <v>651</v>
      </c>
      <c r="C19" s="1380"/>
      <c r="D19" s="1381"/>
      <c r="E19" s="1381"/>
      <c r="F19" s="1381"/>
      <c r="G19" s="1381"/>
      <c r="H19" s="1381"/>
      <c r="I19" s="1381"/>
      <c r="J19" s="1381"/>
      <c r="K19" s="1381"/>
      <c r="L19" s="1382"/>
    </row>
    <row r="20" spans="1:14" ht="12.75" customHeight="1" x14ac:dyDescent="0.2">
      <c r="A20" s="788">
        <v>12</v>
      </c>
      <c r="B20" s="315" t="s">
        <v>652</v>
      </c>
      <c r="C20" s="1380"/>
      <c r="D20" s="1381"/>
      <c r="E20" s="1381"/>
      <c r="F20" s="1381"/>
      <c r="G20" s="1381"/>
      <c r="H20" s="1381"/>
      <c r="I20" s="1381"/>
      <c r="J20" s="1381"/>
      <c r="K20" s="1381"/>
      <c r="L20" s="1382"/>
      <c r="N20" s="374" t="s">
        <v>11</v>
      </c>
    </row>
    <row r="21" spans="1:14" ht="12.75" customHeight="1" x14ac:dyDescent="0.2">
      <c r="A21" s="788">
        <v>13</v>
      </c>
      <c r="B21" s="315" t="s">
        <v>653</v>
      </c>
      <c r="C21" s="1380"/>
      <c r="D21" s="1381"/>
      <c r="E21" s="1381"/>
      <c r="F21" s="1381"/>
      <c r="G21" s="1381"/>
      <c r="H21" s="1381"/>
      <c r="I21" s="1381"/>
      <c r="J21" s="1381"/>
      <c r="K21" s="1381"/>
      <c r="L21" s="1382"/>
    </row>
    <row r="22" spans="1:14" ht="12.75" customHeight="1" x14ac:dyDescent="0.2">
      <c r="A22" s="788">
        <v>14</v>
      </c>
      <c r="B22" s="315" t="s">
        <v>654</v>
      </c>
      <c r="C22" s="1380"/>
      <c r="D22" s="1381"/>
      <c r="E22" s="1381"/>
      <c r="F22" s="1381"/>
      <c r="G22" s="1381"/>
      <c r="H22" s="1381"/>
      <c r="I22" s="1381"/>
      <c r="J22" s="1381"/>
      <c r="K22" s="1381"/>
      <c r="L22" s="1382"/>
    </row>
    <row r="23" spans="1:14" ht="12.75" customHeight="1" x14ac:dyDescent="0.2">
      <c r="A23" s="788">
        <v>15</v>
      </c>
      <c r="B23" s="315" t="s">
        <v>655</v>
      </c>
      <c r="C23" s="1380"/>
      <c r="D23" s="1381"/>
      <c r="E23" s="1381"/>
      <c r="F23" s="1381"/>
      <c r="G23" s="1381"/>
      <c r="H23" s="1381"/>
      <c r="I23" s="1381"/>
      <c r="J23" s="1381"/>
      <c r="K23" s="1381"/>
      <c r="L23" s="1382"/>
    </row>
    <row r="24" spans="1:14" ht="12.75" customHeight="1" x14ac:dyDescent="0.2">
      <c r="A24" s="788">
        <v>16</v>
      </c>
      <c r="B24" s="315" t="s">
        <v>656</v>
      </c>
      <c r="C24" s="1380"/>
      <c r="D24" s="1381"/>
      <c r="E24" s="1381"/>
      <c r="F24" s="1381"/>
      <c r="G24" s="1381"/>
      <c r="H24" s="1381"/>
      <c r="I24" s="1381"/>
      <c r="J24" s="1381"/>
      <c r="K24" s="1381"/>
      <c r="L24" s="1382"/>
    </row>
    <row r="25" spans="1:14" ht="12.75" customHeight="1" x14ac:dyDescent="0.2">
      <c r="A25" s="788">
        <v>17</v>
      </c>
      <c r="B25" s="315" t="s">
        <v>657</v>
      </c>
      <c r="C25" s="1380"/>
      <c r="D25" s="1381"/>
      <c r="E25" s="1381"/>
      <c r="F25" s="1381"/>
      <c r="G25" s="1381"/>
      <c r="H25" s="1381"/>
      <c r="I25" s="1381"/>
      <c r="J25" s="1381"/>
      <c r="K25" s="1381"/>
      <c r="L25" s="1382"/>
    </row>
    <row r="26" spans="1:14" ht="12.75" customHeight="1" x14ac:dyDescent="0.2">
      <c r="A26" s="788">
        <v>18</v>
      </c>
      <c r="B26" s="315" t="s">
        <v>658</v>
      </c>
      <c r="C26" s="1380"/>
      <c r="D26" s="1381"/>
      <c r="E26" s="1381"/>
      <c r="F26" s="1381"/>
      <c r="G26" s="1381"/>
      <c r="H26" s="1381"/>
      <c r="I26" s="1381"/>
      <c r="J26" s="1381"/>
      <c r="K26" s="1381"/>
      <c r="L26" s="1382"/>
    </row>
    <row r="27" spans="1:14" ht="12.75" customHeight="1" x14ac:dyDescent="0.2">
      <c r="A27" s="788">
        <v>19</v>
      </c>
      <c r="B27" s="315" t="s">
        <v>659</v>
      </c>
      <c r="C27" s="1380"/>
      <c r="D27" s="1381"/>
      <c r="E27" s="1381"/>
      <c r="F27" s="1381"/>
      <c r="G27" s="1381"/>
      <c r="H27" s="1381"/>
      <c r="I27" s="1381"/>
      <c r="J27" s="1381"/>
      <c r="K27" s="1381"/>
      <c r="L27" s="1382"/>
    </row>
    <row r="28" spans="1:14" ht="12.75" customHeight="1" x14ac:dyDescent="0.2">
      <c r="A28" s="788">
        <v>20</v>
      </c>
      <c r="B28" s="315" t="s">
        <v>660</v>
      </c>
      <c r="C28" s="1380"/>
      <c r="D28" s="1381"/>
      <c r="E28" s="1381"/>
      <c r="F28" s="1381"/>
      <c r="G28" s="1381"/>
      <c r="H28" s="1381"/>
      <c r="I28" s="1381"/>
      <c r="J28" s="1381"/>
      <c r="K28" s="1381"/>
      <c r="L28" s="1382"/>
    </row>
    <row r="29" spans="1:14" ht="12.75" customHeight="1" x14ac:dyDescent="0.2">
      <c r="A29" s="788">
        <v>21</v>
      </c>
      <c r="B29" s="315" t="s">
        <v>661</v>
      </c>
      <c r="C29" s="1380"/>
      <c r="D29" s="1381"/>
      <c r="E29" s="1381"/>
      <c r="F29" s="1381"/>
      <c r="G29" s="1381"/>
      <c r="H29" s="1381"/>
      <c r="I29" s="1381"/>
      <c r="J29" s="1381"/>
      <c r="K29" s="1381"/>
      <c r="L29" s="1382"/>
    </row>
    <row r="30" spans="1:14" ht="12.75" customHeight="1" x14ac:dyDescent="0.2">
      <c r="A30" s="788">
        <v>22</v>
      </c>
      <c r="B30" s="315" t="s">
        <v>662</v>
      </c>
      <c r="C30" s="1380"/>
      <c r="D30" s="1381"/>
      <c r="E30" s="1381"/>
      <c r="F30" s="1381"/>
      <c r="G30" s="1381"/>
      <c r="H30" s="1381"/>
      <c r="I30" s="1381"/>
      <c r="J30" s="1381"/>
      <c r="K30" s="1381"/>
      <c r="L30" s="1382"/>
    </row>
    <row r="31" spans="1:14" x14ac:dyDescent="0.2">
      <c r="A31" s="788">
        <v>23</v>
      </c>
      <c r="B31" s="315" t="s">
        <v>663</v>
      </c>
      <c r="C31" s="1380"/>
      <c r="D31" s="1381"/>
      <c r="E31" s="1381"/>
      <c r="F31" s="1381"/>
      <c r="G31" s="1381"/>
      <c r="H31" s="1381"/>
      <c r="I31" s="1381"/>
      <c r="J31" s="1381"/>
      <c r="K31" s="1381"/>
      <c r="L31" s="1382"/>
    </row>
    <row r="32" spans="1:14" x14ac:dyDescent="0.2">
      <c r="A32" s="318">
        <v>24</v>
      </c>
      <c r="B32" s="315" t="s">
        <v>664</v>
      </c>
      <c r="C32" s="1380"/>
      <c r="D32" s="1381"/>
      <c r="E32" s="1381"/>
      <c r="F32" s="1381"/>
      <c r="G32" s="1381"/>
      <c r="H32" s="1381"/>
      <c r="I32" s="1381"/>
      <c r="J32" s="1381"/>
      <c r="K32" s="1381"/>
      <c r="L32" s="1382"/>
    </row>
    <row r="33" spans="1:13" x14ac:dyDescent="0.2">
      <c r="A33" s="1211" t="s">
        <v>16</v>
      </c>
      <c r="B33" s="1212"/>
      <c r="C33" s="1383"/>
      <c r="D33" s="1384"/>
      <c r="E33" s="1384"/>
      <c r="F33" s="1384"/>
      <c r="G33" s="1384"/>
      <c r="H33" s="1384"/>
      <c r="I33" s="1384"/>
      <c r="J33" s="1384"/>
      <c r="K33" s="1384"/>
      <c r="L33" s="1385"/>
    </row>
    <row r="36" spans="1:13" ht="12.75" customHeight="1" x14ac:dyDescent="0.2">
      <c r="A36" s="9" t="s">
        <v>1191</v>
      </c>
      <c r="B36" s="855"/>
      <c r="C36" s="855"/>
      <c r="D36" s="855"/>
      <c r="F36" s="1353" t="s">
        <v>806</v>
      </c>
      <c r="G36" s="1353"/>
      <c r="J36" s="1203" t="s">
        <v>803</v>
      </c>
      <c r="K36" s="1203"/>
      <c r="L36" s="1203"/>
      <c r="M36" s="303"/>
    </row>
    <row r="37" spans="1:13" ht="12.75" customHeight="1" x14ac:dyDescent="0.2">
      <c r="A37" s="855"/>
      <c r="B37" s="855"/>
      <c r="C37" s="855"/>
      <c r="D37" s="855"/>
      <c r="F37" s="1353" t="s">
        <v>807</v>
      </c>
      <c r="G37" s="1353"/>
      <c r="J37" s="1214" t="s">
        <v>802</v>
      </c>
      <c r="K37" s="1214"/>
      <c r="L37" s="1214"/>
      <c r="M37" s="325"/>
    </row>
    <row r="38" spans="1:13" ht="12.75" customHeight="1" x14ac:dyDescent="0.2">
      <c r="A38" s="855"/>
      <c r="B38" s="855"/>
      <c r="C38" s="855"/>
      <c r="D38" s="855"/>
      <c r="E38" s="855"/>
      <c r="F38" s="1353" t="s">
        <v>808</v>
      </c>
      <c r="G38" s="1353"/>
      <c r="J38" s="342"/>
      <c r="K38" s="342"/>
      <c r="L38" s="342"/>
    </row>
    <row r="39" spans="1:13" x14ac:dyDescent="0.2">
      <c r="A39" s="322"/>
      <c r="F39" s="855"/>
      <c r="J39" s="342"/>
      <c r="K39" s="342"/>
      <c r="L39" s="342"/>
    </row>
    <row r="40" spans="1:13" x14ac:dyDescent="0.2">
      <c r="J40" s="303"/>
      <c r="K40" s="303"/>
      <c r="L40" s="303"/>
    </row>
  </sheetData>
  <mergeCells count="16">
    <mergeCell ref="F38:G38"/>
    <mergeCell ref="C9:L33"/>
    <mergeCell ref="A33:B33"/>
    <mergeCell ref="F36:G36"/>
    <mergeCell ref="J36:L36"/>
    <mergeCell ref="F37:G37"/>
    <mergeCell ref="J37:L37"/>
    <mergeCell ref="A1:K1"/>
    <mergeCell ref="A2:K2"/>
    <mergeCell ref="A4:K4"/>
    <mergeCell ref="J5:L5"/>
    <mergeCell ref="A6:A7"/>
    <mergeCell ref="B6:B7"/>
    <mergeCell ref="C6:E6"/>
    <mergeCell ref="F6:I6"/>
    <mergeCell ref="J6:L6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  <pageSetUpPr fitToPage="1"/>
  </sheetPr>
  <dimension ref="A1:M40"/>
  <sheetViews>
    <sheetView view="pageBreakPreview" zoomScale="80" zoomScaleSheetLayoutView="80" workbookViewId="0">
      <selection activeCell="A4" sqref="A4:H4"/>
    </sheetView>
  </sheetViews>
  <sheetFormatPr defaultRowHeight="12.75" x14ac:dyDescent="0.2"/>
  <cols>
    <col min="1" max="1" width="7.7109375" style="374" customWidth="1"/>
    <col min="2" max="2" width="14" style="374" customWidth="1"/>
    <col min="3" max="4" width="12.7109375" style="374" customWidth="1"/>
    <col min="5" max="5" width="12.85546875" style="374" customWidth="1"/>
    <col min="6" max="6" width="13.28515625" style="374" customWidth="1"/>
    <col min="7" max="7" width="13.7109375" style="374" customWidth="1"/>
    <col min="8" max="8" width="12.42578125" style="374" customWidth="1"/>
    <col min="9" max="9" width="15.5703125" style="374" customWidth="1"/>
    <col min="10" max="10" width="12.42578125" style="374" customWidth="1"/>
    <col min="11" max="11" width="14.28515625" style="374" customWidth="1"/>
    <col min="12" max="16384" width="9.140625" style="374"/>
  </cols>
  <sheetData>
    <row r="1" spans="1:11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784"/>
      <c r="J1" s="784"/>
      <c r="K1" s="804" t="s">
        <v>481</v>
      </c>
    </row>
    <row r="2" spans="1:11" ht="21" x14ac:dyDescent="0.2">
      <c r="A2" s="1386" t="s">
        <v>921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 ht="15" x14ac:dyDescent="0.3">
      <c r="A3" s="375"/>
      <c r="B3" s="375"/>
      <c r="C3" s="375"/>
      <c r="D3" s="375"/>
      <c r="E3" s="375"/>
      <c r="F3" s="375"/>
      <c r="G3" s="375"/>
      <c r="H3" s="375"/>
      <c r="I3" s="375"/>
      <c r="J3" s="375"/>
    </row>
    <row r="4" spans="1:11" ht="18" x14ac:dyDescent="0.35">
      <c r="A4" s="1204" t="s">
        <v>480</v>
      </c>
      <c r="B4" s="1204"/>
      <c r="C4" s="1204"/>
      <c r="D4" s="1204"/>
      <c r="E4" s="1204"/>
      <c r="F4" s="1204"/>
      <c r="G4" s="1204"/>
      <c r="H4" s="1204"/>
      <c r="I4" s="784"/>
      <c r="J4" s="784"/>
    </row>
    <row r="5" spans="1:11" ht="15" x14ac:dyDescent="0.3">
      <c r="A5" s="303" t="s">
        <v>687</v>
      </c>
      <c r="B5" s="303"/>
      <c r="C5" s="376"/>
      <c r="D5" s="376"/>
      <c r="E5" s="376"/>
      <c r="F5" s="376"/>
      <c r="G5" s="1387" t="s">
        <v>1197</v>
      </c>
      <c r="H5" s="1387"/>
      <c r="I5" s="1387"/>
      <c r="J5" s="1387"/>
      <c r="K5" s="1387"/>
    </row>
    <row r="6" spans="1:11" ht="21.75" customHeight="1" x14ac:dyDescent="0.2">
      <c r="A6" s="1338" t="s">
        <v>2</v>
      </c>
      <c r="B6" s="1338" t="s">
        <v>33</v>
      </c>
      <c r="C6" s="1237" t="s">
        <v>441</v>
      </c>
      <c r="D6" s="1238"/>
      <c r="E6" s="1239"/>
      <c r="F6" s="1237" t="s">
        <v>444</v>
      </c>
      <c r="G6" s="1238"/>
      <c r="H6" s="1239"/>
      <c r="I6" s="1221" t="s">
        <v>607</v>
      </c>
      <c r="J6" s="1221" t="s">
        <v>606</v>
      </c>
      <c r="K6" s="1221" t="s">
        <v>74</v>
      </c>
    </row>
    <row r="7" spans="1:11" ht="45" customHeight="1" x14ac:dyDescent="0.2">
      <c r="A7" s="1339"/>
      <c r="B7" s="1339"/>
      <c r="C7" s="787" t="s">
        <v>440</v>
      </c>
      <c r="D7" s="787" t="s">
        <v>442</v>
      </c>
      <c r="E7" s="787" t="s">
        <v>443</v>
      </c>
      <c r="F7" s="787" t="s">
        <v>440</v>
      </c>
      <c r="G7" s="787" t="s">
        <v>442</v>
      </c>
      <c r="H7" s="787" t="s">
        <v>443</v>
      </c>
      <c r="I7" s="1222"/>
      <c r="J7" s="1222"/>
      <c r="K7" s="1222"/>
    </row>
    <row r="8" spans="1:11" ht="15" x14ac:dyDescent="0.2">
      <c r="A8" s="457">
        <v>1</v>
      </c>
      <c r="B8" s="457">
        <v>2</v>
      </c>
      <c r="C8" s="457">
        <v>3</v>
      </c>
      <c r="D8" s="457">
        <v>4</v>
      </c>
      <c r="E8" s="457">
        <v>5</v>
      </c>
      <c r="F8" s="457">
        <v>6</v>
      </c>
      <c r="G8" s="457">
        <v>7</v>
      </c>
      <c r="H8" s="457">
        <v>8</v>
      </c>
      <c r="I8" s="457">
        <v>9</v>
      </c>
      <c r="J8" s="457">
        <v>10</v>
      </c>
      <c r="K8" s="457">
        <v>11</v>
      </c>
    </row>
    <row r="9" spans="1:11" ht="15" customHeight="1" x14ac:dyDescent="0.2">
      <c r="A9" s="788">
        <v>1</v>
      </c>
      <c r="B9" s="315" t="s">
        <v>641</v>
      </c>
      <c r="C9" s="1328" t="s">
        <v>754</v>
      </c>
      <c r="D9" s="1329"/>
      <c r="E9" s="1329"/>
      <c r="F9" s="1329"/>
      <c r="G9" s="1329"/>
      <c r="H9" s="1329"/>
      <c r="I9" s="1329"/>
      <c r="J9" s="1329"/>
      <c r="K9" s="1388"/>
    </row>
    <row r="10" spans="1:11" ht="15" customHeight="1" x14ac:dyDescent="0.2">
      <c r="A10" s="788">
        <v>2</v>
      </c>
      <c r="B10" s="315" t="s">
        <v>642</v>
      </c>
      <c r="C10" s="1330"/>
      <c r="D10" s="1331"/>
      <c r="E10" s="1331"/>
      <c r="F10" s="1331"/>
      <c r="G10" s="1331"/>
      <c r="H10" s="1331"/>
      <c r="I10" s="1331"/>
      <c r="J10" s="1331"/>
      <c r="K10" s="1389"/>
    </row>
    <row r="11" spans="1:11" ht="15" customHeight="1" x14ac:dyDescent="0.2">
      <c r="A11" s="788">
        <v>3</v>
      </c>
      <c r="B11" s="315" t="s">
        <v>643</v>
      </c>
      <c r="C11" s="1330"/>
      <c r="D11" s="1331"/>
      <c r="E11" s="1331"/>
      <c r="F11" s="1331"/>
      <c r="G11" s="1331"/>
      <c r="H11" s="1331"/>
      <c r="I11" s="1331"/>
      <c r="J11" s="1331"/>
      <c r="K11" s="1389"/>
    </row>
    <row r="12" spans="1:11" ht="15" customHeight="1" x14ac:dyDescent="0.2">
      <c r="A12" s="788">
        <v>4</v>
      </c>
      <c r="B12" s="315" t="s">
        <v>644</v>
      </c>
      <c r="C12" s="1330"/>
      <c r="D12" s="1331"/>
      <c r="E12" s="1331"/>
      <c r="F12" s="1331"/>
      <c r="G12" s="1331"/>
      <c r="H12" s="1331"/>
      <c r="I12" s="1331"/>
      <c r="J12" s="1331"/>
      <c r="K12" s="1389"/>
    </row>
    <row r="13" spans="1:11" ht="15" customHeight="1" x14ac:dyDescent="0.2">
      <c r="A13" s="788">
        <v>5</v>
      </c>
      <c r="B13" s="315" t="s">
        <v>645</v>
      </c>
      <c r="C13" s="1330"/>
      <c r="D13" s="1331"/>
      <c r="E13" s="1331"/>
      <c r="F13" s="1331"/>
      <c r="G13" s="1331"/>
      <c r="H13" s="1331"/>
      <c r="I13" s="1331"/>
      <c r="J13" s="1331"/>
      <c r="K13" s="1389"/>
    </row>
    <row r="14" spans="1:11" ht="15" customHeight="1" x14ac:dyDescent="0.2">
      <c r="A14" s="788">
        <v>6</v>
      </c>
      <c r="B14" s="315" t="s">
        <v>646</v>
      </c>
      <c r="C14" s="1330"/>
      <c r="D14" s="1331"/>
      <c r="E14" s="1331"/>
      <c r="F14" s="1331"/>
      <c r="G14" s="1331"/>
      <c r="H14" s="1331"/>
      <c r="I14" s="1331"/>
      <c r="J14" s="1331"/>
      <c r="K14" s="1389"/>
    </row>
    <row r="15" spans="1:11" ht="15" customHeight="1" x14ac:dyDescent="0.2">
      <c r="A15" s="788">
        <v>7</v>
      </c>
      <c r="B15" s="315" t="s">
        <v>647</v>
      </c>
      <c r="C15" s="1330"/>
      <c r="D15" s="1331"/>
      <c r="E15" s="1331"/>
      <c r="F15" s="1331"/>
      <c r="G15" s="1331"/>
      <c r="H15" s="1331"/>
      <c r="I15" s="1331"/>
      <c r="J15" s="1331"/>
      <c r="K15" s="1389"/>
    </row>
    <row r="16" spans="1:11" ht="15" customHeight="1" x14ac:dyDescent="0.2">
      <c r="A16" s="788">
        <v>8</v>
      </c>
      <c r="B16" s="315" t="s">
        <v>648</v>
      </c>
      <c r="C16" s="1330"/>
      <c r="D16" s="1331"/>
      <c r="E16" s="1331"/>
      <c r="F16" s="1331"/>
      <c r="G16" s="1331"/>
      <c r="H16" s="1331"/>
      <c r="I16" s="1331"/>
      <c r="J16" s="1331"/>
      <c r="K16" s="1389"/>
    </row>
    <row r="17" spans="1:13" ht="12.75" customHeight="1" x14ac:dyDescent="0.2">
      <c r="A17" s="788">
        <v>9</v>
      </c>
      <c r="B17" s="315" t="s">
        <v>649</v>
      </c>
      <c r="C17" s="1330"/>
      <c r="D17" s="1331"/>
      <c r="E17" s="1331"/>
      <c r="F17" s="1331"/>
      <c r="G17" s="1331"/>
      <c r="H17" s="1331"/>
      <c r="I17" s="1331"/>
      <c r="J17" s="1331"/>
      <c r="K17" s="1389"/>
      <c r="M17" s="374" t="s">
        <v>11</v>
      </c>
    </row>
    <row r="18" spans="1:13" ht="12.75" customHeight="1" x14ac:dyDescent="0.2">
      <c r="A18" s="788">
        <v>10</v>
      </c>
      <c r="B18" s="315" t="s">
        <v>650</v>
      </c>
      <c r="C18" s="1330"/>
      <c r="D18" s="1331"/>
      <c r="E18" s="1331"/>
      <c r="F18" s="1331"/>
      <c r="G18" s="1331"/>
      <c r="H18" s="1331"/>
      <c r="I18" s="1331"/>
      <c r="J18" s="1331"/>
      <c r="K18" s="1389"/>
    </row>
    <row r="19" spans="1:13" ht="12.75" customHeight="1" x14ac:dyDescent="0.2">
      <c r="A19" s="788">
        <v>11</v>
      </c>
      <c r="B19" s="315" t="s">
        <v>651</v>
      </c>
      <c r="C19" s="1330"/>
      <c r="D19" s="1331"/>
      <c r="E19" s="1331"/>
      <c r="F19" s="1331"/>
      <c r="G19" s="1331"/>
      <c r="H19" s="1331"/>
      <c r="I19" s="1331"/>
      <c r="J19" s="1331"/>
      <c r="K19" s="1389"/>
    </row>
    <row r="20" spans="1:13" ht="12.75" customHeight="1" x14ac:dyDescent="0.2">
      <c r="A20" s="788">
        <v>12</v>
      </c>
      <c r="B20" s="315" t="s">
        <v>652</v>
      </c>
      <c r="C20" s="1330"/>
      <c r="D20" s="1331"/>
      <c r="E20" s="1331"/>
      <c r="F20" s="1331"/>
      <c r="G20" s="1331"/>
      <c r="H20" s="1331"/>
      <c r="I20" s="1331"/>
      <c r="J20" s="1331"/>
      <c r="K20" s="1389"/>
    </row>
    <row r="21" spans="1:13" ht="12.75" customHeight="1" x14ac:dyDescent="0.2">
      <c r="A21" s="788">
        <v>13</v>
      </c>
      <c r="B21" s="315" t="s">
        <v>653</v>
      </c>
      <c r="C21" s="1330"/>
      <c r="D21" s="1331"/>
      <c r="E21" s="1331"/>
      <c r="F21" s="1331"/>
      <c r="G21" s="1331"/>
      <c r="H21" s="1331"/>
      <c r="I21" s="1331"/>
      <c r="J21" s="1331"/>
      <c r="K21" s="1389"/>
    </row>
    <row r="22" spans="1:13" ht="12.75" customHeight="1" x14ac:dyDescent="0.2">
      <c r="A22" s="788">
        <v>14</v>
      </c>
      <c r="B22" s="315" t="s">
        <v>654</v>
      </c>
      <c r="C22" s="1330"/>
      <c r="D22" s="1331"/>
      <c r="E22" s="1331"/>
      <c r="F22" s="1331"/>
      <c r="G22" s="1331"/>
      <c r="H22" s="1331"/>
      <c r="I22" s="1331"/>
      <c r="J22" s="1331"/>
      <c r="K22" s="1389"/>
    </row>
    <row r="23" spans="1:13" ht="12.75" customHeight="1" x14ac:dyDescent="0.2">
      <c r="A23" s="788">
        <v>15</v>
      </c>
      <c r="B23" s="315" t="s">
        <v>655</v>
      </c>
      <c r="C23" s="1330"/>
      <c r="D23" s="1331"/>
      <c r="E23" s="1331"/>
      <c r="F23" s="1331"/>
      <c r="G23" s="1331"/>
      <c r="H23" s="1331"/>
      <c r="I23" s="1331"/>
      <c r="J23" s="1331"/>
      <c r="K23" s="1389"/>
    </row>
    <row r="24" spans="1:13" ht="12.75" customHeight="1" x14ac:dyDescent="0.2">
      <c r="A24" s="788">
        <v>16</v>
      </c>
      <c r="B24" s="315" t="s">
        <v>656</v>
      </c>
      <c r="C24" s="1330"/>
      <c r="D24" s="1331"/>
      <c r="E24" s="1331"/>
      <c r="F24" s="1331"/>
      <c r="G24" s="1331"/>
      <c r="H24" s="1331"/>
      <c r="I24" s="1331"/>
      <c r="J24" s="1331"/>
      <c r="K24" s="1389"/>
    </row>
    <row r="25" spans="1:13" ht="12.75" customHeight="1" x14ac:dyDescent="0.2">
      <c r="A25" s="788">
        <v>17</v>
      </c>
      <c r="B25" s="315" t="s">
        <v>657</v>
      </c>
      <c r="C25" s="1330"/>
      <c r="D25" s="1331"/>
      <c r="E25" s="1331"/>
      <c r="F25" s="1331"/>
      <c r="G25" s="1331"/>
      <c r="H25" s="1331"/>
      <c r="I25" s="1331"/>
      <c r="J25" s="1331"/>
      <c r="K25" s="1389"/>
    </row>
    <row r="26" spans="1:13" ht="12.75" customHeight="1" x14ac:dyDescent="0.2">
      <c r="A26" s="788">
        <v>18</v>
      </c>
      <c r="B26" s="315" t="s">
        <v>658</v>
      </c>
      <c r="C26" s="1330"/>
      <c r="D26" s="1331"/>
      <c r="E26" s="1331"/>
      <c r="F26" s="1331"/>
      <c r="G26" s="1331"/>
      <c r="H26" s="1331"/>
      <c r="I26" s="1331"/>
      <c r="J26" s="1331"/>
      <c r="K26" s="1389"/>
    </row>
    <row r="27" spans="1:13" ht="12.75" customHeight="1" x14ac:dyDescent="0.2">
      <c r="A27" s="788">
        <v>19</v>
      </c>
      <c r="B27" s="315" t="s">
        <v>659</v>
      </c>
      <c r="C27" s="1330"/>
      <c r="D27" s="1331"/>
      <c r="E27" s="1331"/>
      <c r="F27" s="1331"/>
      <c r="G27" s="1331"/>
      <c r="H27" s="1331"/>
      <c r="I27" s="1331"/>
      <c r="J27" s="1331"/>
      <c r="K27" s="1389"/>
    </row>
    <row r="28" spans="1:13" ht="12.75" customHeight="1" x14ac:dyDescent="0.2">
      <c r="A28" s="788">
        <v>20</v>
      </c>
      <c r="B28" s="315" t="s">
        <v>660</v>
      </c>
      <c r="C28" s="1330"/>
      <c r="D28" s="1331"/>
      <c r="E28" s="1331"/>
      <c r="F28" s="1331"/>
      <c r="G28" s="1331"/>
      <c r="H28" s="1331"/>
      <c r="I28" s="1331"/>
      <c r="J28" s="1331"/>
      <c r="K28" s="1389"/>
    </row>
    <row r="29" spans="1:13" ht="12.75" customHeight="1" x14ac:dyDescent="0.2">
      <c r="A29" s="788">
        <v>21</v>
      </c>
      <c r="B29" s="315" t="s">
        <v>661</v>
      </c>
      <c r="C29" s="1330"/>
      <c r="D29" s="1331"/>
      <c r="E29" s="1331"/>
      <c r="F29" s="1331"/>
      <c r="G29" s="1331"/>
      <c r="H29" s="1331"/>
      <c r="I29" s="1331"/>
      <c r="J29" s="1331"/>
      <c r="K29" s="1389"/>
    </row>
    <row r="30" spans="1:13" ht="12.75" customHeight="1" x14ac:dyDescent="0.2">
      <c r="A30" s="788">
        <v>22</v>
      </c>
      <c r="B30" s="315" t="s">
        <v>662</v>
      </c>
      <c r="C30" s="1330"/>
      <c r="D30" s="1331"/>
      <c r="E30" s="1331"/>
      <c r="F30" s="1331"/>
      <c r="G30" s="1331"/>
      <c r="H30" s="1331"/>
      <c r="I30" s="1331"/>
      <c r="J30" s="1331"/>
      <c r="K30" s="1389"/>
    </row>
    <row r="31" spans="1:13" x14ac:dyDescent="0.2">
      <c r="A31" s="788">
        <v>23</v>
      </c>
      <c r="B31" s="315" t="s">
        <v>663</v>
      </c>
      <c r="C31" s="1330"/>
      <c r="D31" s="1331"/>
      <c r="E31" s="1331"/>
      <c r="F31" s="1331"/>
      <c r="G31" s="1331"/>
      <c r="H31" s="1331"/>
      <c r="I31" s="1331"/>
      <c r="J31" s="1331"/>
      <c r="K31" s="1389"/>
    </row>
    <row r="32" spans="1:13" x14ac:dyDescent="0.2">
      <c r="A32" s="318">
        <v>24</v>
      </c>
      <c r="B32" s="315" t="s">
        <v>664</v>
      </c>
      <c r="C32" s="1330"/>
      <c r="D32" s="1331"/>
      <c r="E32" s="1331"/>
      <c r="F32" s="1331"/>
      <c r="G32" s="1331"/>
      <c r="H32" s="1331"/>
      <c r="I32" s="1331"/>
      <c r="J32" s="1331"/>
      <c r="K32" s="1389"/>
    </row>
    <row r="33" spans="1:11" x14ac:dyDescent="0.2">
      <c r="A33" s="1211" t="s">
        <v>16</v>
      </c>
      <c r="B33" s="1212"/>
      <c r="C33" s="1332"/>
      <c r="D33" s="1333"/>
      <c r="E33" s="1333"/>
      <c r="F33" s="1333"/>
      <c r="G33" s="1333"/>
      <c r="H33" s="1333"/>
      <c r="I33" s="1333"/>
      <c r="J33" s="1333"/>
      <c r="K33" s="1390"/>
    </row>
    <row r="34" spans="1:11" ht="17.25" customHeight="1" x14ac:dyDescent="0.2">
      <c r="A34" s="388"/>
      <c r="B34" s="388"/>
      <c r="C34" s="794"/>
      <c r="D34" s="794"/>
      <c r="E34" s="794"/>
      <c r="F34" s="794"/>
      <c r="G34" s="794"/>
      <c r="H34" s="794"/>
      <c r="I34" s="794"/>
      <c r="J34" s="794"/>
      <c r="K34" s="794"/>
    </row>
    <row r="35" spans="1:11" ht="12.75" customHeight="1" x14ac:dyDescent="0.2">
      <c r="A35" s="388"/>
      <c r="B35" s="388"/>
      <c r="C35" s="794"/>
      <c r="D35" s="794"/>
      <c r="E35" s="794"/>
      <c r="F35" s="794"/>
      <c r="G35" s="794"/>
      <c r="H35" s="794"/>
      <c r="I35" s="794"/>
      <c r="J35" s="794"/>
      <c r="K35" s="794"/>
    </row>
    <row r="36" spans="1:11" ht="12.75" customHeight="1" x14ac:dyDescent="0.2">
      <c r="A36" s="855"/>
      <c r="B36" s="855"/>
      <c r="C36" s="855"/>
      <c r="D36" s="855"/>
      <c r="E36" s="855"/>
      <c r="F36" s="855"/>
    </row>
    <row r="37" spans="1:11" ht="12.75" customHeight="1" x14ac:dyDescent="0.2">
      <c r="A37" s="9" t="s">
        <v>1191</v>
      </c>
      <c r="B37" s="855"/>
      <c r="C37" s="855"/>
      <c r="D37" s="1353" t="s">
        <v>806</v>
      </c>
      <c r="E37" s="1353"/>
      <c r="F37" s="1353"/>
      <c r="G37" s="876"/>
      <c r="H37" s="1203" t="s">
        <v>803</v>
      </c>
      <c r="I37" s="1203"/>
      <c r="J37" s="1203"/>
      <c r="K37" s="1203"/>
    </row>
    <row r="38" spans="1:11" ht="12.75" customHeight="1" x14ac:dyDescent="0.2">
      <c r="A38" s="855"/>
      <c r="B38" s="855"/>
      <c r="C38" s="855"/>
      <c r="D38" s="1353" t="s">
        <v>807</v>
      </c>
      <c r="E38" s="1353"/>
      <c r="F38" s="1353"/>
      <c r="G38" s="876"/>
      <c r="H38" s="1214" t="s">
        <v>802</v>
      </c>
      <c r="I38" s="1214"/>
      <c r="J38" s="1214"/>
      <c r="K38" s="1214"/>
    </row>
    <row r="39" spans="1:11" ht="12.75" customHeight="1" x14ac:dyDescent="0.2">
      <c r="D39" s="1353" t="s">
        <v>808</v>
      </c>
      <c r="E39" s="1353"/>
      <c r="F39" s="1353"/>
      <c r="H39" s="875"/>
      <c r="I39" s="875"/>
      <c r="J39" s="875"/>
    </row>
    <row r="40" spans="1:11" x14ac:dyDescent="0.2">
      <c r="H40" s="877"/>
      <c r="I40" s="877"/>
      <c r="J40" s="877"/>
    </row>
  </sheetData>
  <mergeCells count="18">
    <mergeCell ref="D39:F39"/>
    <mergeCell ref="K6:K7"/>
    <mergeCell ref="C9:K33"/>
    <mergeCell ref="A33:B33"/>
    <mergeCell ref="D37:F37"/>
    <mergeCell ref="H37:K37"/>
    <mergeCell ref="D38:F38"/>
    <mergeCell ref="H38:K38"/>
    <mergeCell ref="A1:H1"/>
    <mergeCell ref="A2:K2"/>
    <mergeCell ref="A4:H4"/>
    <mergeCell ref="G5:K5"/>
    <mergeCell ref="A6:A7"/>
    <mergeCell ref="B6:B7"/>
    <mergeCell ref="C6:E6"/>
    <mergeCell ref="F6:H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1"/>
    <pageSetUpPr fitToPage="1"/>
  </sheetPr>
  <dimension ref="A1:L43"/>
  <sheetViews>
    <sheetView topLeftCell="A31" zoomScaleNormal="100" zoomScaleSheetLayoutView="115" workbookViewId="0">
      <selection activeCell="D36" sqref="D36"/>
    </sheetView>
  </sheetViews>
  <sheetFormatPr defaultRowHeight="12.75" x14ac:dyDescent="0.2"/>
  <cols>
    <col min="1" max="1" width="7.42578125" style="374" customWidth="1"/>
    <col min="2" max="2" width="17.5703125" style="374" customWidth="1"/>
    <col min="3" max="4" width="12.7109375" style="374" customWidth="1"/>
    <col min="5" max="5" width="14.42578125" style="374" customWidth="1"/>
    <col min="6" max="6" width="17" style="374" customWidth="1"/>
    <col min="7" max="7" width="14.140625" style="374" customWidth="1"/>
    <col min="8" max="8" width="17" style="374" customWidth="1"/>
    <col min="9" max="9" width="13" style="374" customWidth="1"/>
    <col min="10" max="10" width="17" style="374" customWidth="1"/>
    <col min="11" max="11" width="11.28515625" style="374" customWidth="1"/>
    <col min="12" max="12" width="19.28515625" style="374" customWidth="1"/>
    <col min="13" max="16384" width="9.140625" style="374"/>
  </cols>
  <sheetData>
    <row r="1" spans="1:12" ht="15" x14ac:dyDescent="0.2">
      <c r="A1" s="53"/>
      <c r="B1" s="53"/>
      <c r="C1" s="53"/>
      <c r="D1" s="53"/>
      <c r="E1" s="53"/>
      <c r="F1" s="53"/>
      <c r="G1" s="53"/>
      <c r="H1" s="53"/>
      <c r="K1" s="1227" t="s">
        <v>82</v>
      </c>
      <c r="L1" s="1227"/>
    </row>
    <row r="2" spans="1:12" ht="15.75" x14ac:dyDescent="0.25">
      <c r="A2" s="1391" t="s">
        <v>0</v>
      </c>
      <c r="B2" s="1391"/>
      <c r="C2" s="1391"/>
      <c r="D2" s="1391"/>
      <c r="E2" s="1391"/>
      <c r="F2" s="1391"/>
      <c r="G2" s="1391"/>
      <c r="H2" s="1391"/>
      <c r="I2" s="53"/>
      <c r="J2" s="53"/>
      <c r="K2" s="53"/>
      <c r="L2" s="53"/>
    </row>
    <row r="3" spans="1:12" ht="20.25" x14ac:dyDescent="0.3">
      <c r="A3" s="1163" t="s">
        <v>921</v>
      </c>
      <c r="B3" s="1163"/>
      <c r="C3" s="1163"/>
      <c r="D3" s="1163"/>
      <c r="E3" s="1163"/>
      <c r="F3" s="1163"/>
      <c r="G3" s="1163"/>
      <c r="H3" s="1163"/>
      <c r="I3" s="53"/>
      <c r="J3" s="53"/>
      <c r="K3" s="53"/>
      <c r="L3" s="53"/>
    </row>
    <row r="4" spans="1:12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 x14ac:dyDescent="0.25">
      <c r="A5" s="1164" t="s">
        <v>947</v>
      </c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</row>
    <row r="6" spans="1:12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x14ac:dyDescent="0.2">
      <c r="A7" s="303" t="s">
        <v>687</v>
      </c>
      <c r="B7" s="303"/>
      <c r="C7" s="53"/>
      <c r="D7" s="53"/>
      <c r="E7" s="53"/>
      <c r="F7" s="53"/>
      <c r="G7" s="53"/>
      <c r="H7" s="458"/>
      <c r="I7" s="53"/>
      <c r="J7" s="53"/>
      <c r="K7" s="53"/>
      <c r="L7" s="53"/>
    </row>
    <row r="8" spans="1:12" ht="18" x14ac:dyDescent="0.25">
      <c r="A8" s="54"/>
      <c r="B8" s="54"/>
      <c r="C8" s="53"/>
      <c r="D8" s="53"/>
      <c r="E8" s="53"/>
      <c r="F8" s="53"/>
      <c r="G8" s="53"/>
      <c r="H8" s="53"/>
      <c r="I8" s="377"/>
      <c r="J8" s="603"/>
      <c r="K8" s="1374" t="s">
        <v>1197</v>
      </c>
      <c r="L8" s="1374"/>
    </row>
    <row r="9" spans="1:12" ht="27.75" customHeight="1" x14ac:dyDescent="0.2">
      <c r="A9" s="1193" t="s">
        <v>193</v>
      </c>
      <c r="B9" s="1193" t="s">
        <v>192</v>
      </c>
      <c r="C9" s="1216" t="s">
        <v>448</v>
      </c>
      <c r="D9" s="1216" t="s">
        <v>449</v>
      </c>
      <c r="E9" s="1216" t="s">
        <v>1165</v>
      </c>
      <c r="F9" s="1216"/>
      <c r="G9" s="1216" t="s">
        <v>409</v>
      </c>
      <c r="H9" s="1216"/>
      <c r="I9" s="1216" t="s">
        <v>203</v>
      </c>
      <c r="J9" s="1216"/>
      <c r="K9" s="1193" t="s">
        <v>204</v>
      </c>
      <c r="L9" s="1193"/>
    </row>
    <row r="10" spans="1:12" ht="25.5" x14ac:dyDescent="0.2">
      <c r="A10" s="1392"/>
      <c r="B10" s="1392"/>
      <c r="C10" s="1216"/>
      <c r="D10" s="1216"/>
      <c r="E10" s="787" t="s">
        <v>191</v>
      </c>
      <c r="F10" s="787" t="s">
        <v>178</v>
      </c>
      <c r="G10" s="787" t="s">
        <v>191</v>
      </c>
      <c r="H10" s="787" t="s">
        <v>178</v>
      </c>
      <c r="I10" s="787" t="s">
        <v>191</v>
      </c>
      <c r="J10" s="787" t="s">
        <v>178</v>
      </c>
      <c r="K10" s="787" t="s">
        <v>191</v>
      </c>
      <c r="L10" s="787" t="s">
        <v>178</v>
      </c>
    </row>
    <row r="11" spans="1:12" s="322" customFormat="1" x14ac:dyDescent="0.2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1">
        <v>10</v>
      </c>
      <c r="K11" s="161">
        <v>11</v>
      </c>
      <c r="L11" s="161">
        <v>12</v>
      </c>
    </row>
    <row r="12" spans="1:12" ht="15" customHeight="1" x14ac:dyDescent="0.2">
      <c r="A12" s="788">
        <v>1</v>
      </c>
      <c r="B12" s="315" t="s">
        <v>641</v>
      </c>
      <c r="C12" s="775">
        <v>1645</v>
      </c>
      <c r="D12" s="775">
        <v>178723</v>
      </c>
      <c r="E12" s="775">
        <v>1102</v>
      </c>
      <c r="F12" s="775">
        <v>93670</v>
      </c>
      <c r="G12" s="775">
        <v>1316</v>
      </c>
      <c r="H12" s="775">
        <v>111860</v>
      </c>
      <c r="I12" s="775">
        <v>1316</v>
      </c>
      <c r="J12" s="775">
        <v>14922</v>
      </c>
      <c r="K12" s="775">
        <v>58</v>
      </c>
      <c r="L12" s="775">
        <v>115</v>
      </c>
    </row>
    <row r="13" spans="1:12" ht="15" customHeight="1" x14ac:dyDescent="0.2">
      <c r="A13" s="788">
        <v>2</v>
      </c>
      <c r="B13" s="315" t="s">
        <v>642</v>
      </c>
      <c r="C13" s="775">
        <v>4965</v>
      </c>
      <c r="D13" s="775">
        <v>488963</v>
      </c>
      <c r="E13" s="775">
        <v>3327</v>
      </c>
      <c r="F13" s="775">
        <v>236217</v>
      </c>
      <c r="G13" s="775">
        <v>3972</v>
      </c>
      <c r="H13" s="775">
        <v>282012</v>
      </c>
      <c r="I13" s="775">
        <v>3972</v>
      </c>
      <c r="J13" s="775">
        <v>66791</v>
      </c>
      <c r="K13" s="775">
        <v>174</v>
      </c>
      <c r="L13" s="775">
        <v>348</v>
      </c>
    </row>
    <row r="14" spans="1:12" ht="15" customHeight="1" x14ac:dyDescent="0.2">
      <c r="A14" s="788">
        <v>3</v>
      </c>
      <c r="B14" s="315" t="s">
        <v>643</v>
      </c>
      <c r="C14" s="775">
        <v>3833</v>
      </c>
      <c r="D14" s="775">
        <v>539353</v>
      </c>
      <c r="E14" s="775">
        <v>2568</v>
      </c>
      <c r="F14" s="775">
        <v>246528</v>
      </c>
      <c r="G14" s="775">
        <v>3066</v>
      </c>
      <c r="H14" s="775">
        <v>294336</v>
      </c>
      <c r="I14" s="775">
        <v>3066</v>
      </c>
      <c r="J14" s="775">
        <v>58504</v>
      </c>
      <c r="K14" s="775">
        <v>134</v>
      </c>
      <c r="L14" s="775">
        <v>268</v>
      </c>
    </row>
    <row r="15" spans="1:12" ht="15" customHeight="1" x14ac:dyDescent="0.2">
      <c r="A15" s="788">
        <v>4</v>
      </c>
      <c r="B15" s="315" t="s">
        <v>644</v>
      </c>
      <c r="C15" s="775">
        <v>4740</v>
      </c>
      <c r="D15" s="775">
        <v>595921</v>
      </c>
      <c r="E15" s="775">
        <v>3176</v>
      </c>
      <c r="F15" s="775">
        <v>190560</v>
      </c>
      <c r="G15" s="775">
        <v>3792</v>
      </c>
      <c r="H15" s="775">
        <v>227520</v>
      </c>
      <c r="I15" s="775">
        <v>3792</v>
      </c>
      <c r="J15" s="775">
        <v>126270</v>
      </c>
      <c r="K15" s="775">
        <v>166</v>
      </c>
      <c r="L15" s="775">
        <v>332</v>
      </c>
    </row>
    <row r="16" spans="1:12" ht="15" customHeight="1" x14ac:dyDescent="0.2">
      <c r="A16" s="788">
        <v>5</v>
      </c>
      <c r="B16" s="315" t="s">
        <v>645</v>
      </c>
      <c r="C16" s="775">
        <v>3236</v>
      </c>
      <c r="D16" s="775">
        <v>430816</v>
      </c>
      <c r="E16" s="775">
        <v>2168</v>
      </c>
      <c r="F16" s="775">
        <v>205960</v>
      </c>
      <c r="G16" s="775">
        <v>2589</v>
      </c>
      <c r="H16" s="775">
        <v>245955</v>
      </c>
      <c r="I16" s="775">
        <v>2589</v>
      </c>
      <c r="J16" s="775">
        <v>16608</v>
      </c>
      <c r="K16" s="775">
        <v>114</v>
      </c>
      <c r="L16" s="775">
        <v>227</v>
      </c>
    </row>
    <row r="17" spans="1:12" ht="15" customHeight="1" x14ac:dyDescent="0.2">
      <c r="A17" s="788">
        <v>6</v>
      </c>
      <c r="B17" s="315" t="s">
        <v>646</v>
      </c>
      <c r="C17" s="775">
        <v>2241</v>
      </c>
      <c r="D17" s="775">
        <v>232687</v>
      </c>
      <c r="E17" s="775">
        <v>1501</v>
      </c>
      <c r="F17" s="775">
        <v>96064</v>
      </c>
      <c r="G17" s="775">
        <v>1793</v>
      </c>
      <c r="H17" s="775">
        <v>114752</v>
      </c>
      <c r="I17" s="775">
        <v>1793</v>
      </c>
      <c r="J17" s="775">
        <v>32907</v>
      </c>
      <c r="K17" s="775">
        <v>79</v>
      </c>
      <c r="L17" s="775">
        <v>157</v>
      </c>
    </row>
    <row r="18" spans="1:12" ht="15" customHeight="1" x14ac:dyDescent="0.2">
      <c r="A18" s="788">
        <v>7</v>
      </c>
      <c r="B18" s="315" t="s">
        <v>647</v>
      </c>
      <c r="C18" s="775">
        <v>3021</v>
      </c>
      <c r="D18" s="775">
        <v>533838</v>
      </c>
      <c r="E18" s="775">
        <v>2024</v>
      </c>
      <c r="F18" s="775">
        <v>224664</v>
      </c>
      <c r="G18" s="775">
        <v>2417</v>
      </c>
      <c r="H18" s="775">
        <v>268287</v>
      </c>
      <c r="I18" s="775">
        <v>2417</v>
      </c>
      <c r="J18" s="775">
        <v>26927</v>
      </c>
      <c r="K18" s="775">
        <v>106</v>
      </c>
      <c r="L18" s="775">
        <v>211</v>
      </c>
    </row>
    <row r="19" spans="1:12" s="461" customFormat="1" ht="15" customHeight="1" x14ac:dyDescent="0.2">
      <c r="A19" s="459">
        <v>8</v>
      </c>
      <c r="B19" s="460" t="s">
        <v>648</v>
      </c>
      <c r="C19" s="775">
        <v>1179</v>
      </c>
      <c r="D19" s="775">
        <v>36110</v>
      </c>
      <c r="E19" s="900">
        <v>790</v>
      </c>
      <c r="F19" s="775">
        <v>56880</v>
      </c>
      <c r="G19" s="900">
        <v>943</v>
      </c>
      <c r="H19" s="775">
        <v>67896</v>
      </c>
      <c r="I19" s="900">
        <v>943</v>
      </c>
      <c r="J19" s="900">
        <v>22768</v>
      </c>
      <c r="K19" s="775">
        <v>42</v>
      </c>
      <c r="L19" s="900">
        <v>83</v>
      </c>
    </row>
    <row r="20" spans="1:12" ht="15" customHeight="1" x14ac:dyDescent="0.2">
      <c r="A20" s="788">
        <v>9</v>
      </c>
      <c r="B20" s="315" t="s">
        <v>649</v>
      </c>
      <c r="C20" s="775">
        <v>4182</v>
      </c>
      <c r="D20" s="775">
        <v>550208</v>
      </c>
      <c r="E20" s="775">
        <v>2802</v>
      </c>
      <c r="F20" s="775">
        <v>224160</v>
      </c>
      <c r="G20" s="775">
        <v>3346</v>
      </c>
      <c r="H20" s="775">
        <v>267680</v>
      </c>
      <c r="I20" s="775">
        <v>3346</v>
      </c>
      <c r="J20" s="775">
        <v>119139</v>
      </c>
      <c r="K20" s="775">
        <v>147</v>
      </c>
      <c r="L20" s="775">
        <v>293</v>
      </c>
    </row>
    <row r="21" spans="1:12" ht="15" customHeight="1" x14ac:dyDescent="0.2">
      <c r="A21" s="788">
        <v>10</v>
      </c>
      <c r="B21" s="315" t="s">
        <v>650</v>
      </c>
      <c r="C21" s="775">
        <v>3043</v>
      </c>
      <c r="D21" s="775">
        <v>490481</v>
      </c>
      <c r="E21" s="775">
        <v>2039</v>
      </c>
      <c r="F21" s="775">
        <v>244680</v>
      </c>
      <c r="G21" s="775">
        <v>2434</v>
      </c>
      <c r="H21" s="775">
        <v>292080</v>
      </c>
      <c r="I21" s="775">
        <v>2434</v>
      </c>
      <c r="J21" s="775">
        <v>103020</v>
      </c>
      <c r="K21" s="775">
        <v>107</v>
      </c>
      <c r="L21" s="775">
        <v>213</v>
      </c>
    </row>
    <row r="22" spans="1:12" ht="15" customHeight="1" x14ac:dyDescent="0.2">
      <c r="A22" s="788">
        <v>11</v>
      </c>
      <c r="B22" s="315" t="s">
        <v>651</v>
      </c>
      <c r="C22" s="775">
        <v>2262</v>
      </c>
      <c r="D22" s="775">
        <v>280777</v>
      </c>
      <c r="E22" s="775">
        <v>1516</v>
      </c>
      <c r="F22" s="775">
        <v>172824</v>
      </c>
      <c r="G22" s="775">
        <v>1810</v>
      </c>
      <c r="H22" s="775">
        <v>206340</v>
      </c>
      <c r="I22" s="775">
        <v>1810</v>
      </c>
      <c r="J22" s="775">
        <v>39008</v>
      </c>
      <c r="K22" s="775">
        <v>79</v>
      </c>
      <c r="L22" s="775">
        <v>158</v>
      </c>
    </row>
    <row r="23" spans="1:12" ht="15" customHeight="1" x14ac:dyDescent="0.2">
      <c r="A23" s="788">
        <v>12</v>
      </c>
      <c r="B23" s="315" t="s">
        <v>652</v>
      </c>
      <c r="C23" s="775">
        <v>1980</v>
      </c>
      <c r="D23" s="775">
        <v>234995</v>
      </c>
      <c r="E23" s="775">
        <v>1327</v>
      </c>
      <c r="F23" s="775">
        <v>193742</v>
      </c>
      <c r="G23" s="775">
        <v>1584</v>
      </c>
      <c r="H23" s="775">
        <v>231264</v>
      </c>
      <c r="I23" s="775">
        <v>1584</v>
      </c>
      <c r="J23" s="775">
        <v>161913</v>
      </c>
      <c r="K23" s="775">
        <v>70</v>
      </c>
      <c r="L23" s="775">
        <v>139</v>
      </c>
    </row>
    <row r="24" spans="1:12" ht="15" customHeight="1" x14ac:dyDescent="0.2">
      <c r="A24" s="788">
        <v>13</v>
      </c>
      <c r="B24" s="315" t="s">
        <v>653</v>
      </c>
      <c r="C24" s="775">
        <v>3318</v>
      </c>
      <c r="D24" s="775">
        <v>668224</v>
      </c>
      <c r="E24" s="775">
        <v>2223</v>
      </c>
      <c r="F24" s="775">
        <v>340119</v>
      </c>
      <c r="G24" s="775">
        <v>2654</v>
      </c>
      <c r="H24" s="775">
        <v>406062</v>
      </c>
      <c r="I24" s="775">
        <v>2654</v>
      </c>
      <c r="J24" s="775">
        <v>146066</v>
      </c>
      <c r="K24" s="775">
        <v>116</v>
      </c>
      <c r="L24" s="775">
        <v>232</v>
      </c>
    </row>
    <row r="25" spans="1:12" ht="15" customHeight="1" x14ac:dyDescent="0.2">
      <c r="A25" s="788">
        <v>14</v>
      </c>
      <c r="B25" s="315" t="s">
        <v>654</v>
      </c>
      <c r="C25" s="775">
        <v>5879</v>
      </c>
      <c r="D25" s="775">
        <v>1247000</v>
      </c>
      <c r="E25" s="775">
        <v>3939</v>
      </c>
      <c r="F25" s="775">
        <v>1311687</v>
      </c>
      <c r="G25" s="775">
        <v>4703</v>
      </c>
      <c r="H25" s="775">
        <v>1566099</v>
      </c>
      <c r="I25" s="775">
        <v>4703</v>
      </c>
      <c r="J25" s="775">
        <v>130322</v>
      </c>
      <c r="K25" s="775">
        <v>206</v>
      </c>
      <c r="L25" s="775">
        <v>412</v>
      </c>
    </row>
    <row r="26" spans="1:12" ht="15" customHeight="1" x14ac:dyDescent="0.2">
      <c r="A26" s="788">
        <v>15</v>
      </c>
      <c r="B26" s="315" t="s">
        <v>655</v>
      </c>
      <c r="C26" s="775">
        <v>5919</v>
      </c>
      <c r="D26" s="775">
        <v>658508</v>
      </c>
      <c r="E26" s="775">
        <v>3966</v>
      </c>
      <c r="F26" s="775">
        <v>341076</v>
      </c>
      <c r="G26" s="775">
        <v>4735</v>
      </c>
      <c r="H26" s="775">
        <v>407210</v>
      </c>
      <c r="I26" s="775">
        <v>4735</v>
      </c>
      <c r="J26" s="775">
        <v>92383</v>
      </c>
      <c r="K26" s="775">
        <v>207</v>
      </c>
      <c r="L26" s="775">
        <v>414</v>
      </c>
    </row>
    <row r="27" spans="1:12" ht="15" customHeight="1" x14ac:dyDescent="0.2">
      <c r="A27" s="788">
        <v>16</v>
      </c>
      <c r="B27" s="315" t="s">
        <v>656</v>
      </c>
      <c r="C27" s="775">
        <v>6545</v>
      </c>
      <c r="D27" s="775">
        <v>648358</v>
      </c>
      <c r="E27" s="775">
        <v>4385</v>
      </c>
      <c r="F27" s="775">
        <v>372725</v>
      </c>
      <c r="G27" s="775">
        <v>5236</v>
      </c>
      <c r="H27" s="775">
        <v>445060</v>
      </c>
      <c r="I27" s="775">
        <v>5236</v>
      </c>
      <c r="J27" s="775">
        <v>114543</v>
      </c>
      <c r="K27" s="775">
        <v>229</v>
      </c>
      <c r="L27" s="775">
        <v>458</v>
      </c>
    </row>
    <row r="28" spans="1:12" ht="15" customHeight="1" x14ac:dyDescent="0.2">
      <c r="A28" s="788">
        <v>17</v>
      </c>
      <c r="B28" s="315" t="s">
        <v>657</v>
      </c>
      <c r="C28" s="775">
        <v>4136</v>
      </c>
      <c r="D28" s="775">
        <v>608034</v>
      </c>
      <c r="E28" s="775">
        <v>2771</v>
      </c>
      <c r="F28" s="775">
        <v>293726</v>
      </c>
      <c r="G28" s="775">
        <v>3309</v>
      </c>
      <c r="H28" s="775">
        <v>350754</v>
      </c>
      <c r="I28" s="775">
        <v>3309</v>
      </c>
      <c r="J28" s="775">
        <v>30467</v>
      </c>
      <c r="K28" s="775">
        <v>145</v>
      </c>
      <c r="L28" s="775">
        <v>290</v>
      </c>
    </row>
    <row r="29" spans="1:12" ht="15" customHeight="1" x14ac:dyDescent="0.2">
      <c r="A29" s="788">
        <v>18</v>
      </c>
      <c r="B29" s="315" t="s">
        <v>658</v>
      </c>
      <c r="C29" s="775">
        <v>5887</v>
      </c>
      <c r="D29" s="775">
        <v>940635</v>
      </c>
      <c r="E29" s="775">
        <v>3944</v>
      </c>
      <c r="F29" s="775">
        <v>603432</v>
      </c>
      <c r="G29" s="775">
        <v>4710</v>
      </c>
      <c r="H29" s="775">
        <v>720630</v>
      </c>
      <c r="I29" s="775">
        <v>4710</v>
      </c>
      <c r="J29" s="775">
        <v>124944</v>
      </c>
      <c r="K29" s="775">
        <v>206</v>
      </c>
      <c r="L29" s="775">
        <v>412</v>
      </c>
    </row>
    <row r="30" spans="1:12" ht="15" customHeight="1" x14ac:dyDescent="0.2">
      <c r="A30" s="788">
        <v>19</v>
      </c>
      <c r="B30" s="315" t="s">
        <v>659</v>
      </c>
      <c r="C30" s="775">
        <v>6219</v>
      </c>
      <c r="D30" s="775">
        <v>1065684</v>
      </c>
      <c r="E30" s="775">
        <v>4167</v>
      </c>
      <c r="F30" s="775">
        <v>566712</v>
      </c>
      <c r="G30" s="775">
        <v>4975</v>
      </c>
      <c r="H30" s="775">
        <v>676600</v>
      </c>
      <c r="I30" s="775">
        <v>4975</v>
      </c>
      <c r="J30" s="775">
        <v>22570</v>
      </c>
      <c r="K30" s="775">
        <v>218</v>
      </c>
      <c r="L30" s="775">
        <v>435</v>
      </c>
    </row>
    <row r="31" spans="1:12" ht="15" customHeight="1" x14ac:dyDescent="0.2">
      <c r="A31" s="788">
        <v>20</v>
      </c>
      <c r="B31" s="315" t="s">
        <v>660</v>
      </c>
      <c r="C31" s="775">
        <v>4398</v>
      </c>
      <c r="D31" s="775">
        <v>473345</v>
      </c>
      <c r="E31" s="775">
        <v>2947</v>
      </c>
      <c r="F31" s="775">
        <v>215131</v>
      </c>
      <c r="G31" s="775">
        <v>3518</v>
      </c>
      <c r="H31" s="775">
        <v>256814</v>
      </c>
      <c r="I31" s="775">
        <v>3518</v>
      </c>
      <c r="J31" s="775">
        <v>45960</v>
      </c>
      <c r="K31" s="775">
        <v>154</v>
      </c>
      <c r="L31" s="775">
        <v>308</v>
      </c>
    </row>
    <row r="32" spans="1:12" ht="15" customHeight="1" x14ac:dyDescent="0.2">
      <c r="A32" s="788">
        <v>21</v>
      </c>
      <c r="B32" s="315" t="s">
        <v>661</v>
      </c>
      <c r="C32" s="775">
        <v>808</v>
      </c>
      <c r="D32" s="775">
        <v>113202</v>
      </c>
      <c r="E32" s="775">
        <v>541</v>
      </c>
      <c r="F32" s="775">
        <v>103331</v>
      </c>
      <c r="G32" s="775">
        <v>646</v>
      </c>
      <c r="H32" s="775">
        <v>123386</v>
      </c>
      <c r="I32" s="775">
        <v>646</v>
      </c>
      <c r="J32" s="775">
        <v>25223</v>
      </c>
      <c r="K32" s="775">
        <v>29</v>
      </c>
      <c r="L32" s="775">
        <v>57</v>
      </c>
    </row>
    <row r="33" spans="1:12" ht="15" customHeight="1" x14ac:dyDescent="0.2">
      <c r="A33" s="788">
        <v>22</v>
      </c>
      <c r="B33" s="315" t="s">
        <v>662</v>
      </c>
      <c r="C33" s="775">
        <v>1703</v>
      </c>
      <c r="D33" s="775">
        <v>277258</v>
      </c>
      <c r="E33" s="775">
        <v>1141</v>
      </c>
      <c r="F33" s="775">
        <v>175714</v>
      </c>
      <c r="G33" s="775">
        <v>1362</v>
      </c>
      <c r="H33" s="775">
        <v>209748</v>
      </c>
      <c r="I33" s="775">
        <v>1362</v>
      </c>
      <c r="J33" s="775">
        <v>81936</v>
      </c>
      <c r="K33" s="775">
        <v>60</v>
      </c>
      <c r="L33" s="775">
        <v>119</v>
      </c>
    </row>
    <row r="34" spans="1:12" ht="15" customHeight="1" x14ac:dyDescent="0.2">
      <c r="A34" s="788">
        <v>23</v>
      </c>
      <c r="B34" s="315" t="s">
        <v>663</v>
      </c>
      <c r="C34" s="775">
        <v>2344</v>
      </c>
      <c r="D34" s="775">
        <v>245809</v>
      </c>
      <c r="E34" s="775">
        <v>1570</v>
      </c>
      <c r="F34" s="775">
        <v>102050</v>
      </c>
      <c r="G34" s="775">
        <v>1875</v>
      </c>
      <c r="H34" s="775">
        <v>121875</v>
      </c>
      <c r="I34" s="775">
        <v>1875</v>
      </c>
      <c r="J34" s="775">
        <v>44569</v>
      </c>
      <c r="K34" s="775">
        <v>82</v>
      </c>
      <c r="L34" s="775">
        <v>164</v>
      </c>
    </row>
    <row r="35" spans="1:12" ht="15" customHeight="1" x14ac:dyDescent="0.2">
      <c r="A35" s="318">
        <v>24</v>
      </c>
      <c r="B35" s="315" t="s">
        <v>664</v>
      </c>
      <c r="C35" s="775">
        <v>462</v>
      </c>
      <c r="D35" s="775">
        <v>21536</v>
      </c>
      <c r="E35" s="775">
        <v>310</v>
      </c>
      <c r="F35" s="775">
        <v>21080</v>
      </c>
      <c r="G35" s="775">
        <v>370</v>
      </c>
      <c r="H35" s="775">
        <v>25160</v>
      </c>
      <c r="I35" s="775">
        <v>370</v>
      </c>
      <c r="J35" s="775">
        <v>7623</v>
      </c>
      <c r="K35" s="775">
        <v>16</v>
      </c>
      <c r="L35" s="775">
        <v>32</v>
      </c>
    </row>
    <row r="36" spans="1:12" ht="15" customHeight="1" x14ac:dyDescent="0.2">
      <c r="A36" s="1211" t="s">
        <v>16</v>
      </c>
      <c r="B36" s="1212"/>
      <c r="C36" s="778">
        <f t="shared" ref="C36:L36" si="0">SUM(C12:C35)</f>
        <v>83945</v>
      </c>
      <c r="D36" s="778">
        <f t="shared" si="0"/>
        <v>11560465</v>
      </c>
      <c r="E36" s="778">
        <f t="shared" si="0"/>
        <v>56244</v>
      </c>
      <c r="F36" s="778">
        <f t="shared" si="0"/>
        <v>6632732</v>
      </c>
      <c r="G36" s="778">
        <f t="shared" si="0"/>
        <v>67155</v>
      </c>
      <c r="H36" s="778">
        <f t="shared" si="0"/>
        <v>7919380</v>
      </c>
      <c r="I36" s="778">
        <f t="shared" si="0"/>
        <v>67155</v>
      </c>
      <c r="J36" s="778">
        <f t="shared" si="0"/>
        <v>1655383</v>
      </c>
      <c r="K36" s="778">
        <f t="shared" si="0"/>
        <v>2944</v>
      </c>
      <c r="L36" s="778">
        <f t="shared" si="0"/>
        <v>5877</v>
      </c>
    </row>
    <row r="37" spans="1:12" x14ac:dyDescent="0.2">
      <c r="A37" s="53"/>
      <c r="B37" s="53"/>
      <c r="C37" s="53"/>
      <c r="D37" s="53"/>
      <c r="E37" s="53"/>
      <c r="F37" s="546">
        <f>F36/$D$36</f>
        <v>0.57374266519556094</v>
      </c>
      <c r="G37" s="546">
        <f>G36/$C$36</f>
        <v>0.7999880874382036</v>
      </c>
      <c r="H37" s="546">
        <f t="shared" ref="H37:L37" si="1">H36/$D$36</f>
        <v>0.68503991837698575</v>
      </c>
      <c r="I37" s="546">
        <f>I36/$C$36</f>
        <v>0.7999880874382036</v>
      </c>
      <c r="J37" s="546">
        <f t="shared" si="1"/>
        <v>0.14319346150868498</v>
      </c>
      <c r="K37" s="546">
        <f>K36/$C$36</f>
        <v>3.5070581928643756E-2</v>
      </c>
      <c r="L37" s="546">
        <f t="shared" si="1"/>
        <v>5.0837055429863766E-4</v>
      </c>
    </row>
    <row r="38" spans="1:12" ht="15.75" x14ac:dyDescent="0.25">
      <c r="B38" s="60"/>
      <c r="C38" s="60"/>
      <c r="D38" s="60"/>
      <c r="E38" s="60"/>
      <c r="F38" s="60"/>
      <c r="G38" s="60"/>
      <c r="H38" s="60"/>
      <c r="I38" s="77"/>
      <c r="J38" s="77"/>
      <c r="K38" s="53"/>
      <c r="L38" s="53"/>
    </row>
    <row r="39" spans="1:12" ht="15.75" x14ac:dyDescent="0.25">
      <c r="B39" s="60"/>
      <c r="C39" s="60"/>
      <c r="D39" s="60"/>
      <c r="E39" s="60"/>
      <c r="F39" s="60"/>
      <c r="G39" s="60"/>
      <c r="H39" s="60"/>
      <c r="I39" s="77"/>
      <c r="J39" s="77"/>
      <c r="K39" s="53"/>
      <c r="L39" s="53"/>
    </row>
    <row r="40" spans="1:12" ht="15.75" customHeight="1" x14ac:dyDescent="0.2">
      <c r="A40" s="9" t="s">
        <v>1191</v>
      </c>
      <c r="B40" s="77"/>
      <c r="C40" s="77"/>
      <c r="D40" s="77"/>
      <c r="E40" s="1353" t="s">
        <v>806</v>
      </c>
      <c r="F40" s="1353"/>
      <c r="G40" s="1353"/>
      <c r="H40" s="77"/>
      <c r="I40" s="1203" t="s">
        <v>803</v>
      </c>
      <c r="J40" s="1203"/>
      <c r="K40" s="1203"/>
      <c r="L40" s="1203"/>
    </row>
    <row r="41" spans="1:12" ht="15.6" customHeight="1" x14ac:dyDescent="0.2">
      <c r="A41" s="77"/>
      <c r="B41" s="77"/>
      <c r="C41" s="77"/>
      <c r="D41" s="77"/>
      <c r="E41" s="1353" t="s">
        <v>807</v>
      </c>
      <c r="F41" s="1353"/>
      <c r="G41" s="1353"/>
      <c r="H41" s="77"/>
      <c r="I41" s="1214" t="s">
        <v>802</v>
      </c>
      <c r="J41" s="1214"/>
      <c r="K41" s="1214"/>
      <c r="L41" s="1214"/>
    </row>
    <row r="42" spans="1:12" x14ac:dyDescent="0.2">
      <c r="A42" s="53"/>
      <c r="B42" s="53"/>
      <c r="C42" s="53"/>
      <c r="D42" s="53"/>
      <c r="E42" s="1353" t="s">
        <v>808</v>
      </c>
      <c r="F42" s="1353"/>
      <c r="G42" s="1353"/>
      <c r="I42" s="342"/>
      <c r="J42" s="342"/>
      <c r="K42" s="342"/>
      <c r="L42" s="303"/>
    </row>
    <row r="43" spans="1:12" x14ac:dyDescent="0.2">
      <c r="I43" s="303"/>
      <c r="J43" s="303"/>
      <c r="K43" s="303"/>
    </row>
  </sheetData>
  <mergeCells count="19">
    <mergeCell ref="E41:G41"/>
    <mergeCell ref="I41:L41"/>
    <mergeCell ref="E42:G42"/>
    <mergeCell ref="G9:H9"/>
    <mergeCell ref="I9:J9"/>
    <mergeCell ref="K9:L9"/>
    <mergeCell ref="A36:B36"/>
    <mergeCell ref="E40:G40"/>
    <mergeCell ref="I40:L40"/>
    <mergeCell ref="K1:L1"/>
    <mergeCell ref="A2:H2"/>
    <mergeCell ref="A3:H3"/>
    <mergeCell ref="A5:L5"/>
    <mergeCell ref="K8:L8"/>
    <mergeCell ref="A9:A10"/>
    <mergeCell ref="B9:B10"/>
    <mergeCell ref="C9:C10"/>
    <mergeCell ref="D9:D10"/>
    <mergeCell ref="E9:F9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  <pageSetUpPr fitToPage="1"/>
  </sheetPr>
  <dimension ref="A1:H44"/>
  <sheetViews>
    <sheetView view="pageBreakPreview" topLeftCell="A4" zoomScaleSheetLayoutView="100" workbookViewId="0">
      <selection activeCell="I18" sqref="I18"/>
    </sheetView>
  </sheetViews>
  <sheetFormatPr defaultColWidth="8.85546875" defaultRowHeight="12.75" x14ac:dyDescent="0.2"/>
  <cols>
    <col min="1" max="1" width="11.140625" style="53" customWidth="1"/>
    <col min="2" max="2" width="19.140625" style="53" customWidth="1"/>
    <col min="3" max="3" width="20.5703125" style="53" customWidth="1"/>
    <col min="4" max="4" width="22.28515625" style="53" customWidth="1"/>
    <col min="5" max="5" width="25.42578125" style="53" customWidth="1"/>
    <col min="6" max="6" width="27.42578125" style="53" customWidth="1"/>
    <col min="7" max="16384" width="8.85546875" style="53"/>
  </cols>
  <sheetData>
    <row r="1" spans="1:7" ht="12.75" customHeight="1" x14ac:dyDescent="0.2">
      <c r="D1" s="140"/>
      <c r="E1" s="140"/>
      <c r="F1" s="141" t="s">
        <v>91</v>
      </c>
    </row>
    <row r="2" spans="1:7" ht="15" customHeight="1" x14ac:dyDescent="0.25">
      <c r="B2" s="1391" t="s">
        <v>0</v>
      </c>
      <c r="C2" s="1391"/>
      <c r="D2" s="1391"/>
      <c r="E2" s="1391"/>
      <c r="F2" s="1391"/>
    </row>
    <row r="3" spans="1:7" ht="20.25" x14ac:dyDescent="0.3">
      <c r="B3" s="1163" t="s">
        <v>921</v>
      </c>
      <c r="C3" s="1163"/>
      <c r="D3" s="1163"/>
      <c r="E3" s="1163"/>
      <c r="F3" s="1163"/>
    </row>
    <row r="4" spans="1:7" ht="11.25" customHeight="1" x14ac:dyDescent="0.2"/>
    <row r="5" spans="1:7" x14ac:dyDescent="0.2">
      <c r="A5" s="1393" t="s">
        <v>406</v>
      </c>
      <c r="B5" s="1393"/>
      <c r="C5" s="1393"/>
      <c r="D5" s="1393"/>
      <c r="E5" s="1393"/>
      <c r="F5" s="1393"/>
    </row>
    <row r="6" spans="1:7" ht="8.4499999999999993" customHeight="1" x14ac:dyDescent="0.25">
      <c r="A6" s="729"/>
      <c r="B6" s="729"/>
      <c r="C6" s="729"/>
      <c r="D6" s="729"/>
      <c r="E6" s="729"/>
      <c r="F6" s="729"/>
    </row>
    <row r="7" spans="1:7" ht="18" customHeight="1" x14ac:dyDescent="0.2">
      <c r="A7" s="303" t="s">
        <v>687</v>
      </c>
      <c r="B7" s="303"/>
    </row>
    <row r="8" spans="1:7" ht="18" hidden="1" customHeight="1" x14ac:dyDescent="0.25">
      <c r="A8" s="54" t="s">
        <v>1</v>
      </c>
    </row>
    <row r="9" spans="1:7" ht="30.6" customHeight="1" x14ac:dyDescent="0.2">
      <c r="A9" s="1193" t="s">
        <v>2</v>
      </c>
      <c r="B9" s="1193" t="s">
        <v>3</v>
      </c>
      <c r="C9" s="1394" t="s">
        <v>402</v>
      </c>
      <c r="D9" s="1395"/>
      <c r="E9" s="1394" t="s">
        <v>405</v>
      </c>
      <c r="F9" s="1395"/>
    </row>
    <row r="10" spans="1:7" s="61" customFormat="1" ht="25.5" x14ac:dyDescent="0.2">
      <c r="A10" s="1193"/>
      <c r="B10" s="1193"/>
      <c r="C10" s="730" t="s">
        <v>403</v>
      </c>
      <c r="D10" s="730" t="s">
        <v>404</v>
      </c>
      <c r="E10" s="730" t="s">
        <v>403</v>
      </c>
      <c r="F10" s="730" t="s">
        <v>404</v>
      </c>
      <c r="G10" s="73"/>
    </row>
    <row r="11" spans="1:7" s="746" customFormat="1" x14ac:dyDescent="0.2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</row>
    <row r="12" spans="1:7" ht="15" x14ac:dyDescent="0.2">
      <c r="A12" s="737">
        <v>1</v>
      </c>
      <c r="B12" s="315" t="s">
        <v>641</v>
      </c>
      <c r="C12" s="495">
        <f>'AT-3 '!C9</f>
        <v>1346</v>
      </c>
      <c r="D12" s="495">
        <f>C12</f>
        <v>1346</v>
      </c>
      <c r="E12" s="495">
        <f>'AT-3 '!D9+'AT-3 '!E9</f>
        <v>299</v>
      </c>
      <c r="F12" s="495">
        <f>E12</f>
        <v>299</v>
      </c>
    </row>
    <row r="13" spans="1:7" ht="15" x14ac:dyDescent="0.2">
      <c r="A13" s="737">
        <v>2</v>
      </c>
      <c r="B13" s="315" t="s">
        <v>642</v>
      </c>
      <c r="C13" s="495">
        <f>'AT-3 '!C10</f>
        <v>4053</v>
      </c>
      <c r="D13" s="495">
        <f t="shared" ref="D13:D35" si="0">C13</f>
        <v>4053</v>
      </c>
      <c r="E13" s="495">
        <f>'AT-3 '!D10+'AT-3 '!E10</f>
        <v>912</v>
      </c>
      <c r="F13" s="495">
        <f t="shared" ref="F13:F35" si="1">E13</f>
        <v>912</v>
      </c>
    </row>
    <row r="14" spans="1:7" ht="15" x14ac:dyDescent="0.2">
      <c r="A14" s="737">
        <v>3</v>
      </c>
      <c r="B14" s="315" t="s">
        <v>643</v>
      </c>
      <c r="C14" s="495">
        <f>'AT-3 '!C11</f>
        <v>3059</v>
      </c>
      <c r="D14" s="495">
        <f t="shared" si="0"/>
        <v>3059</v>
      </c>
      <c r="E14" s="495">
        <f>'AT-3 '!D11+'AT-3 '!E11</f>
        <v>774</v>
      </c>
      <c r="F14" s="495">
        <f t="shared" si="1"/>
        <v>774</v>
      </c>
    </row>
    <row r="15" spans="1:7" ht="15" x14ac:dyDescent="0.2">
      <c r="A15" s="737">
        <v>4</v>
      </c>
      <c r="B15" s="315" t="s">
        <v>644</v>
      </c>
      <c r="C15" s="495">
        <f>'AT-3 '!C12</f>
        <v>3887</v>
      </c>
      <c r="D15" s="495">
        <f t="shared" si="0"/>
        <v>3887</v>
      </c>
      <c r="E15" s="495">
        <f>'AT-3 '!D12+'AT-3 '!E12</f>
        <v>853</v>
      </c>
      <c r="F15" s="495">
        <f t="shared" si="1"/>
        <v>853</v>
      </c>
    </row>
    <row r="16" spans="1:7" ht="15" x14ac:dyDescent="0.2">
      <c r="A16" s="737">
        <v>5</v>
      </c>
      <c r="B16" s="315" t="s">
        <v>645</v>
      </c>
      <c r="C16" s="495">
        <f>'AT-3 '!C13</f>
        <v>2564</v>
      </c>
      <c r="D16" s="495">
        <f t="shared" si="0"/>
        <v>2564</v>
      </c>
      <c r="E16" s="495">
        <f>'AT-3 '!D13+'AT-3 '!E13</f>
        <v>672</v>
      </c>
      <c r="F16" s="495">
        <f t="shared" si="1"/>
        <v>672</v>
      </c>
    </row>
    <row r="17" spans="1:6" ht="15" x14ac:dyDescent="0.2">
      <c r="A17" s="737">
        <v>6</v>
      </c>
      <c r="B17" s="315" t="s">
        <v>646</v>
      </c>
      <c r="C17" s="495">
        <f>'AT-3 '!C14</f>
        <v>1881</v>
      </c>
      <c r="D17" s="495">
        <f t="shared" si="0"/>
        <v>1881</v>
      </c>
      <c r="E17" s="495">
        <f>'AT-3 '!D14+'AT-3 '!E14</f>
        <v>360</v>
      </c>
      <c r="F17" s="495">
        <f t="shared" si="1"/>
        <v>360</v>
      </c>
    </row>
    <row r="18" spans="1:6" ht="15" x14ac:dyDescent="0.2">
      <c r="A18" s="737">
        <v>7</v>
      </c>
      <c r="B18" s="315" t="s">
        <v>647</v>
      </c>
      <c r="C18" s="495">
        <f>'AT-3 '!C15</f>
        <v>2516</v>
      </c>
      <c r="D18" s="495">
        <f t="shared" si="0"/>
        <v>2516</v>
      </c>
      <c r="E18" s="495">
        <f>'AT-3 '!D15+'AT-3 '!E15</f>
        <v>505</v>
      </c>
      <c r="F18" s="495">
        <f t="shared" si="1"/>
        <v>505</v>
      </c>
    </row>
    <row r="19" spans="1:6" ht="15" x14ac:dyDescent="0.2">
      <c r="A19" s="737">
        <v>8</v>
      </c>
      <c r="B19" s="315" t="s">
        <v>648</v>
      </c>
      <c r="C19" s="495">
        <f>'AT-3 '!C16</f>
        <v>1029</v>
      </c>
      <c r="D19" s="495">
        <f t="shared" si="0"/>
        <v>1029</v>
      </c>
      <c r="E19" s="495">
        <f>'AT-3 '!D16+'AT-3 '!E16</f>
        <v>150</v>
      </c>
      <c r="F19" s="495">
        <f t="shared" si="1"/>
        <v>150</v>
      </c>
    </row>
    <row r="20" spans="1:6" ht="15" x14ac:dyDescent="0.2">
      <c r="A20" s="737">
        <v>9</v>
      </c>
      <c r="B20" s="315" t="s">
        <v>649</v>
      </c>
      <c r="C20" s="495">
        <f>'AT-3 '!C17</f>
        <v>3329</v>
      </c>
      <c r="D20" s="495">
        <f t="shared" si="0"/>
        <v>3329</v>
      </c>
      <c r="E20" s="495">
        <f>'AT-3 '!D17+'AT-3 '!E17</f>
        <v>853</v>
      </c>
      <c r="F20" s="495">
        <f t="shared" si="1"/>
        <v>853</v>
      </c>
    </row>
    <row r="21" spans="1:6" ht="15" x14ac:dyDescent="0.2">
      <c r="A21" s="737">
        <v>10</v>
      </c>
      <c r="B21" s="315" t="s">
        <v>650</v>
      </c>
      <c r="C21" s="495">
        <f>'AT-3 '!C18</f>
        <v>2371</v>
      </c>
      <c r="D21" s="495">
        <f t="shared" si="0"/>
        <v>2371</v>
      </c>
      <c r="E21" s="495">
        <f>'AT-3 '!D18+'AT-3 '!E18</f>
        <v>672</v>
      </c>
      <c r="F21" s="495">
        <f t="shared" si="1"/>
        <v>672</v>
      </c>
    </row>
    <row r="22" spans="1:6" ht="15" x14ac:dyDescent="0.2">
      <c r="A22" s="737">
        <v>11</v>
      </c>
      <c r="B22" s="315" t="s">
        <v>651</v>
      </c>
      <c r="C22" s="495">
        <f>'AT-3 '!C19</f>
        <v>1847</v>
      </c>
      <c r="D22" s="495">
        <f t="shared" si="0"/>
        <v>1847</v>
      </c>
      <c r="E22" s="495">
        <f>'AT-3 '!D19+'AT-3 '!E19</f>
        <v>415</v>
      </c>
      <c r="F22" s="495">
        <f t="shared" si="1"/>
        <v>415</v>
      </c>
    </row>
    <row r="23" spans="1:6" ht="15" x14ac:dyDescent="0.2">
      <c r="A23" s="737">
        <v>12</v>
      </c>
      <c r="B23" s="315" t="s">
        <v>652</v>
      </c>
      <c r="C23" s="495">
        <f>'AT-3 '!C20</f>
        <v>1445</v>
      </c>
      <c r="D23" s="495">
        <f t="shared" si="0"/>
        <v>1445</v>
      </c>
      <c r="E23" s="495">
        <f>'AT-3 '!D20+'AT-3 '!E20</f>
        <v>535</v>
      </c>
      <c r="F23" s="495">
        <f t="shared" si="1"/>
        <v>535</v>
      </c>
    </row>
    <row r="24" spans="1:6" ht="15" x14ac:dyDescent="0.2">
      <c r="A24" s="737">
        <v>13</v>
      </c>
      <c r="B24" s="315" t="s">
        <v>653</v>
      </c>
      <c r="C24" s="495">
        <f>'AT-3 '!C21</f>
        <v>2618</v>
      </c>
      <c r="D24" s="495">
        <f t="shared" si="0"/>
        <v>2618</v>
      </c>
      <c r="E24" s="495">
        <f>'AT-3 '!D21+'AT-3 '!E21</f>
        <v>700</v>
      </c>
      <c r="F24" s="495">
        <f t="shared" si="1"/>
        <v>700</v>
      </c>
    </row>
    <row r="25" spans="1:6" ht="15" x14ac:dyDescent="0.2">
      <c r="A25" s="737">
        <v>14</v>
      </c>
      <c r="B25" s="315" t="s">
        <v>654</v>
      </c>
      <c r="C25" s="495">
        <f>'AT-3 '!C22</f>
        <v>4711</v>
      </c>
      <c r="D25" s="495">
        <f t="shared" si="0"/>
        <v>4711</v>
      </c>
      <c r="E25" s="495">
        <f>'AT-3 '!D22+'AT-3 '!E22</f>
        <v>1168</v>
      </c>
      <c r="F25" s="495">
        <f t="shared" si="1"/>
        <v>1168</v>
      </c>
    </row>
    <row r="26" spans="1:6" ht="15" x14ac:dyDescent="0.2">
      <c r="A26" s="737">
        <v>15</v>
      </c>
      <c r="B26" s="315" t="s">
        <v>655</v>
      </c>
      <c r="C26" s="495">
        <f>'AT-3 '!C23</f>
        <v>4755</v>
      </c>
      <c r="D26" s="495">
        <f t="shared" si="0"/>
        <v>4755</v>
      </c>
      <c r="E26" s="495">
        <f>'AT-3 '!D23+'AT-3 '!E23</f>
        <v>1164</v>
      </c>
      <c r="F26" s="495">
        <f t="shared" si="1"/>
        <v>1164</v>
      </c>
    </row>
    <row r="27" spans="1:6" ht="15" x14ac:dyDescent="0.2">
      <c r="A27" s="737">
        <v>16</v>
      </c>
      <c r="B27" s="315" t="s">
        <v>656</v>
      </c>
      <c r="C27" s="495">
        <f>'AT-3 '!C24</f>
        <v>5392</v>
      </c>
      <c r="D27" s="495">
        <f t="shared" si="0"/>
        <v>5392</v>
      </c>
      <c r="E27" s="495">
        <f>'AT-3 '!D24+'AT-3 '!E24</f>
        <v>1153</v>
      </c>
      <c r="F27" s="495">
        <f t="shared" si="1"/>
        <v>1153</v>
      </c>
    </row>
    <row r="28" spans="1:6" ht="15" x14ac:dyDescent="0.2">
      <c r="A28" s="737">
        <v>17</v>
      </c>
      <c r="B28" s="315" t="s">
        <v>657</v>
      </c>
      <c r="C28" s="495">
        <f>'AT-3 '!C25</f>
        <v>3356</v>
      </c>
      <c r="D28" s="495">
        <f t="shared" si="0"/>
        <v>3356</v>
      </c>
      <c r="E28" s="495">
        <f>'AT-3 '!D25+'AT-3 '!E25</f>
        <v>780</v>
      </c>
      <c r="F28" s="495">
        <f t="shared" si="1"/>
        <v>780</v>
      </c>
    </row>
    <row r="29" spans="1:6" ht="15" x14ac:dyDescent="0.2">
      <c r="A29" s="737">
        <v>18</v>
      </c>
      <c r="B29" s="315" t="s">
        <v>658</v>
      </c>
      <c r="C29" s="495">
        <f>'AT-3 '!C26</f>
        <v>4589</v>
      </c>
      <c r="D29" s="495">
        <f t="shared" si="0"/>
        <v>4589</v>
      </c>
      <c r="E29" s="495">
        <f>'AT-3 '!D26+'AT-3 '!E26</f>
        <v>1298</v>
      </c>
      <c r="F29" s="495">
        <f t="shared" si="1"/>
        <v>1298</v>
      </c>
    </row>
    <row r="30" spans="1:6" ht="15" x14ac:dyDescent="0.2">
      <c r="A30" s="737">
        <v>19</v>
      </c>
      <c r="B30" s="315" t="s">
        <v>659</v>
      </c>
      <c r="C30" s="495">
        <f>'AT-3 '!C27</f>
        <v>5018</v>
      </c>
      <c r="D30" s="495">
        <f t="shared" si="0"/>
        <v>5018</v>
      </c>
      <c r="E30" s="495">
        <f>'AT-3 '!D27+'AT-3 '!E27</f>
        <v>1201</v>
      </c>
      <c r="F30" s="495">
        <f t="shared" si="1"/>
        <v>1201</v>
      </c>
    </row>
    <row r="31" spans="1:6" ht="15" x14ac:dyDescent="0.2">
      <c r="A31" s="737">
        <v>20</v>
      </c>
      <c r="B31" s="315" t="s">
        <v>660</v>
      </c>
      <c r="C31" s="495">
        <f>'AT-3 '!C28</f>
        <v>3559</v>
      </c>
      <c r="D31" s="495">
        <f t="shared" si="0"/>
        <v>3559</v>
      </c>
      <c r="E31" s="495">
        <f>'AT-3 '!D28+'AT-3 '!E28</f>
        <v>839</v>
      </c>
      <c r="F31" s="495">
        <f t="shared" si="1"/>
        <v>839</v>
      </c>
    </row>
    <row r="32" spans="1:6" ht="15" x14ac:dyDescent="0.2">
      <c r="A32" s="737">
        <v>21</v>
      </c>
      <c r="B32" s="315" t="s">
        <v>661</v>
      </c>
      <c r="C32" s="495">
        <f>'AT-3 '!C29</f>
        <v>687</v>
      </c>
      <c r="D32" s="495">
        <f t="shared" si="0"/>
        <v>687</v>
      </c>
      <c r="E32" s="495">
        <f>'AT-3 '!D29+'AT-3 '!E29</f>
        <v>121</v>
      </c>
      <c r="F32" s="495">
        <f t="shared" si="1"/>
        <v>121</v>
      </c>
    </row>
    <row r="33" spans="1:8" ht="15" x14ac:dyDescent="0.2">
      <c r="A33" s="737">
        <v>22</v>
      </c>
      <c r="B33" s="315" t="s">
        <v>662</v>
      </c>
      <c r="C33" s="495">
        <f>'AT-3 '!C30</f>
        <v>1397</v>
      </c>
      <c r="D33" s="495">
        <f t="shared" si="0"/>
        <v>1397</v>
      </c>
      <c r="E33" s="495">
        <f>'AT-3 '!D30+'AT-3 '!E30</f>
        <v>306</v>
      </c>
      <c r="F33" s="495">
        <f t="shared" si="1"/>
        <v>306</v>
      </c>
    </row>
    <row r="34" spans="1:8" ht="15" x14ac:dyDescent="0.2">
      <c r="A34" s="737">
        <v>23</v>
      </c>
      <c r="B34" s="315" t="s">
        <v>663</v>
      </c>
      <c r="C34" s="495">
        <f>'AT-3 '!C31</f>
        <v>1931</v>
      </c>
      <c r="D34" s="495">
        <f t="shared" si="0"/>
        <v>1931</v>
      </c>
      <c r="E34" s="495">
        <f>'AT-3 '!D31+'AT-3 '!E31</f>
        <v>413</v>
      </c>
      <c r="F34" s="495">
        <f t="shared" si="1"/>
        <v>413</v>
      </c>
    </row>
    <row r="35" spans="1:8" ht="15" x14ac:dyDescent="0.2">
      <c r="A35" s="318">
        <v>24</v>
      </c>
      <c r="B35" s="315" t="s">
        <v>664</v>
      </c>
      <c r="C35" s="495">
        <f>'AT-3 '!C32</f>
        <v>399</v>
      </c>
      <c r="D35" s="495">
        <f t="shared" si="0"/>
        <v>399</v>
      </c>
      <c r="E35" s="495">
        <f>'AT-3 '!D32+'AT-3 '!E32</f>
        <v>63</v>
      </c>
      <c r="F35" s="495">
        <f t="shared" si="1"/>
        <v>63</v>
      </c>
    </row>
    <row r="36" spans="1:8" ht="15.75" x14ac:dyDescent="0.25">
      <c r="A36" s="1211" t="s">
        <v>16</v>
      </c>
      <c r="B36" s="1212"/>
      <c r="C36" s="496">
        <f>SUM(C12:C35)</f>
        <v>67739</v>
      </c>
      <c r="D36" s="496">
        <f>SUM(D12:D35)</f>
        <v>67739</v>
      </c>
      <c r="E36" s="496">
        <f>SUM(E12:E35)</f>
        <v>16206</v>
      </c>
      <c r="F36" s="496">
        <f>SUM(F12:F35)</f>
        <v>16206</v>
      </c>
    </row>
    <row r="37" spans="1:8" x14ac:dyDescent="0.2">
      <c r="A37" s="58"/>
      <c r="B37" s="59"/>
      <c r="C37" s="59"/>
      <c r="D37" s="59"/>
      <c r="E37" s="59"/>
      <c r="F37" s="59"/>
    </row>
    <row r="38" spans="1:8" x14ac:dyDescent="0.2">
      <c r="C38" s="53" t="s">
        <v>11</v>
      </c>
    </row>
    <row r="40" spans="1:8" ht="15.75" customHeight="1" x14ac:dyDescent="0.2">
      <c r="A40" s="9" t="s">
        <v>1191</v>
      </c>
      <c r="B40" s="322"/>
      <c r="C40" s="1397" t="s">
        <v>806</v>
      </c>
      <c r="D40" s="1397"/>
      <c r="E40" s="1203" t="s">
        <v>803</v>
      </c>
      <c r="F40" s="1203"/>
      <c r="G40" s="303"/>
      <c r="H40" s="303"/>
    </row>
    <row r="41" spans="1:8" ht="15.6" customHeight="1" x14ac:dyDescent="0.2">
      <c r="A41" s="322"/>
      <c r="B41" s="322"/>
      <c r="C41" s="1397" t="s">
        <v>807</v>
      </c>
      <c r="D41" s="1397"/>
      <c r="E41" s="1214" t="s">
        <v>802</v>
      </c>
      <c r="F41" s="1214"/>
      <c r="G41" s="325"/>
      <c r="H41" s="325"/>
    </row>
    <row r="42" spans="1:8" x14ac:dyDescent="0.2">
      <c r="A42" s="322"/>
      <c r="B42" s="322"/>
      <c r="C42" s="1397" t="s">
        <v>808</v>
      </c>
      <c r="D42" s="1397"/>
      <c r="E42" s="322"/>
      <c r="F42" s="322"/>
      <c r="G42" s="322"/>
    </row>
    <row r="43" spans="1:8" x14ac:dyDescent="0.2">
      <c r="A43" s="322"/>
      <c r="B43" s="322"/>
      <c r="C43" s="322"/>
      <c r="D43" s="322"/>
      <c r="E43" s="322"/>
      <c r="F43" s="322"/>
      <c r="G43" s="322"/>
    </row>
    <row r="44" spans="1:8" x14ac:dyDescent="0.2">
      <c r="A44" s="1396"/>
      <c r="B44" s="1396"/>
      <c r="C44" s="1396"/>
      <c r="D44" s="1396"/>
      <c r="E44" s="1396"/>
      <c r="F44" s="1396"/>
    </row>
  </sheetData>
  <mergeCells count="14">
    <mergeCell ref="A44:F44"/>
    <mergeCell ref="A36:B36"/>
    <mergeCell ref="C40:D40"/>
    <mergeCell ref="E40:F40"/>
    <mergeCell ref="C41:D41"/>
    <mergeCell ref="E41:F41"/>
    <mergeCell ref="C42:D42"/>
    <mergeCell ref="B2:F2"/>
    <mergeCell ref="B3:F3"/>
    <mergeCell ref="A5:F5"/>
    <mergeCell ref="A9:A10"/>
    <mergeCell ref="B9:B10"/>
    <mergeCell ref="C9:D9"/>
    <mergeCell ref="E9:F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  <pageSetUpPr fitToPage="1"/>
  </sheetPr>
  <dimension ref="A1:M49"/>
  <sheetViews>
    <sheetView topLeftCell="A16" zoomScale="85" zoomScaleNormal="85" zoomScaleSheetLayoutView="100" workbookViewId="0">
      <selection activeCell="J11" sqref="J11"/>
    </sheetView>
  </sheetViews>
  <sheetFormatPr defaultRowHeight="12.75" x14ac:dyDescent="0.2"/>
  <cols>
    <col min="1" max="1" width="7.5703125" style="374" customWidth="1"/>
    <col min="2" max="2" width="14.42578125" style="374" customWidth="1"/>
    <col min="3" max="3" width="16.42578125" style="374" customWidth="1"/>
    <col min="4" max="4" width="10.85546875" style="374" customWidth="1"/>
    <col min="5" max="5" width="13.7109375" style="374" customWidth="1"/>
    <col min="6" max="6" width="14.28515625" style="374" customWidth="1"/>
    <col min="7" max="7" width="11.42578125" style="374" customWidth="1"/>
    <col min="8" max="8" width="12.28515625" style="374" customWidth="1"/>
    <col min="9" max="9" width="16.28515625" style="374" customWidth="1"/>
    <col min="10" max="10" width="19.28515625" style="374" customWidth="1"/>
    <col min="11" max="16384" width="9.140625" style="374"/>
  </cols>
  <sheetData>
    <row r="1" spans="1:13" ht="15" x14ac:dyDescent="0.2">
      <c r="A1" s="53"/>
      <c r="B1" s="53"/>
      <c r="C1" s="53"/>
      <c r="D1" s="1400"/>
      <c r="E1" s="1400"/>
      <c r="F1" s="744"/>
      <c r="G1" s="1400" t="s">
        <v>408</v>
      </c>
      <c r="H1" s="1400"/>
      <c r="I1" s="1400"/>
      <c r="J1" s="1400"/>
      <c r="K1" s="62"/>
      <c r="L1" s="53"/>
      <c r="M1" s="53"/>
    </row>
    <row r="2" spans="1:13" ht="15.75" x14ac:dyDescent="0.25">
      <c r="A2" s="1391" t="s">
        <v>0</v>
      </c>
      <c r="B2" s="1391"/>
      <c r="C2" s="1391"/>
      <c r="D2" s="1391"/>
      <c r="E2" s="1391"/>
      <c r="F2" s="1391"/>
      <c r="G2" s="1391"/>
      <c r="H2" s="1391"/>
      <c r="I2" s="1391"/>
      <c r="J2" s="1391"/>
      <c r="K2" s="53"/>
      <c r="L2" s="53"/>
      <c r="M2" s="53"/>
    </row>
    <row r="3" spans="1:13" ht="18" x14ac:dyDescent="0.25">
      <c r="A3" s="741"/>
      <c r="B3" s="741"/>
      <c r="C3" s="1401" t="s">
        <v>921</v>
      </c>
      <c r="D3" s="1401"/>
      <c r="E3" s="1401"/>
      <c r="F3" s="1401"/>
      <c r="G3" s="1401"/>
      <c r="H3" s="1401"/>
      <c r="I3" s="1401"/>
      <c r="J3" s="741"/>
      <c r="K3" s="53"/>
      <c r="L3" s="53"/>
      <c r="M3" s="53"/>
    </row>
    <row r="4" spans="1:13" ht="15.75" x14ac:dyDescent="0.25">
      <c r="A4" s="1164" t="s">
        <v>407</v>
      </c>
      <c r="B4" s="1164"/>
      <c r="C4" s="1164"/>
      <c r="D4" s="1164"/>
      <c r="E4" s="1164"/>
      <c r="F4" s="1164"/>
      <c r="G4" s="1164"/>
      <c r="H4" s="1164"/>
      <c r="I4" s="1164"/>
      <c r="J4" s="1164"/>
      <c r="K4" s="53"/>
      <c r="L4" s="53"/>
      <c r="M4" s="53"/>
    </row>
    <row r="5" spans="1:13" ht="15.75" x14ac:dyDescent="0.25">
      <c r="A5" s="303" t="s">
        <v>687</v>
      </c>
      <c r="B5" s="303"/>
      <c r="C5" s="729"/>
      <c r="D5" s="729"/>
      <c r="E5" s="729"/>
      <c r="F5" s="729"/>
      <c r="G5" s="729"/>
      <c r="H5" s="729"/>
      <c r="I5" s="729"/>
      <c r="J5" s="729"/>
      <c r="K5" s="53"/>
      <c r="L5" s="53"/>
      <c r="M5" s="53"/>
    </row>
    <row r="6" spans="1:13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8" x14ac:dyDescent="0.25">
      <c r="A7" s="5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21.75" customHeight="1" x14ac:dyDescent="0.2">
      <c r="A8" s="1402" t="s">
        <v>2</v>
      </c>
      <c r="B8" s="1402" t="s">
        <v>3</v>
      </c>
      <c r="C8" s="1404" t="s">
        <v>127</v>
      </c>
      <c r="D8" s="1405"/>
      <c r="E8" s="1405"/>
      <c r="F8" s="1405"/>
      <c r="G8" s="1405"/>
      <c r="H8" s="1405"/>
      <c r="I8" s="1405"/>
      <c r="J8" s="1406"/>
      <c r="K8" s="53"/>
      <c r="L8" s="53"/>
      <c r="M8" s="53"/>
    </row>
    <row r="9" spans="1:13" ht="39.75" customHeight="1" x14ac:dyDescent="0.2">
      <c r="A9" s="1403"/>
      <c r="B9" s="1403"/>
      <c r="C9" s="730" t="s">
        <v>176</v>
      </c>
      <c r="D9" s="730" t="s">
        <v>110</v>
      </c>
      <c r="E9" s="730" t="s">
        <v>347</v>
      </c>
      <c r="F9" s="181" t="s">
        <v>145</v>
      </c>
      <c r="G9" s="181" t="s">
        <v>111</v>
      </c>
      <c r="H9" s="182" t="s">
        <v>175</v>
      </c>
      <c r="I9" s="772" t="s">
        <v>1151</v>
      </c>
      <c r="J9" s="183" t="s">
        <v>16</v>
      </c>
      <c r="K9" s="61"/>
      <c r="L9" s="61"/>
      <c r="M9" s="61"/>
    </row>
    <row r="10" spans="1:13" s="322" customFormat="1" x14ac:dyDescent="0.2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56">
        <v>8</v>
      </c>
      <c r="I10" s="56">
        <v>9</v>
      </c>
      <c r="J10" s="55">
        <v>10</v>
      </c>
      <c r="K10" s="61"/>
      <c r="L10" s="61"/>
      <c r="M10" s="61"/>
    </row>
    <row r="11" spans="1:13" ht="15" x14ac:dyDescent="0.2">
      <c r="A11" s="738">
        <v>1</v>
      </c>
      <c r="B11" s="747" t="s">
        <v>641</v>
      </c>
      <c r="C11" s="748">
        <v>0</v>
      </c>
      <c r="D11" s="748">
        <v>1645</v>
      </c>
      <c r="E11" s="748">
        <v>0</v>
      </c>
      <c r="F11" s="748">
        <v>0</v>
      </c>
      <c r="G11" s="748">
        <v>0</v>
      </c>
      <c r="H11" s="749">
        <v>0</v>
      </c>
      <c r="I11" s="749">
        <v>0</v>
      </c>
      <c r="J11" s="750">
        <f>SUM(C11:I11)</f>
        <v>1645</v>
      </c>
      <c r="K11" s="53"/>
      <c r="L11" s="53"/>
      <c r="M11" s="53"/>
    </row>
    <row r="12" spans="1:13" ht="15" x14ac:dyDescent="0.2">
      <c r="A12" s="738">
        <v>2</v>
      </c>
      <c r="B12" s="747" t="s">
        <v>642</v>
      </c>
      <c r="C12" s="748">
        <v>0</v>
      </c>
      <c r="D12" s="748">
        <v>4965</v>
      </c>
      <c r="E12" s="748">
        <v>0</v>
      </c>
      <c r="F12" s="748">
        <v>0</v>
      </c>
      <c r="G12" s="748">
        <v>0</v>
      </c>
      <c r="H12" s="749">
        <v>0</v>
      </c>
      <c r="I12" s="749">
        <v>0</v>
      </c>
      <c r="J12" s="750">
        <f t="shared" ref="J12:J34" si="0">SUM(C12:I12)</f>
        <v>4965</v>
      </c>
      <c r="K12" s="53"/>
      <c r="L12" s="53"/>
      <c r="M12" s="53"/>
    </row>
    <row r="13" spans="1:13" ht="15" x14ac:dyDescent="0.2">
      <c r="A13" s="738">
        <v>3</v>
      </c>
      <c r="B13" s="747" t="s">
        <v>643</v>
      </c>
      <c r="C13" s="748">
        <v>0</v>
      </c>
      <c r="D13" s="748">
        <v>3833</v>
      </c>
      <c r="E13" s="748">
        <v>0</v>
      </c>
      <c r="F13" s="748">
        <v>0</v>
      </c>
      <c r="G13" s="748">
        <v>0</v>
      </c>
      <c r="H13" s="749">
        <v>0</v>
      </c>
      <c r="I13" s="749">
        <v>0</v>
      </c>
      <c r="J13" s="750">
        <f t="shared" si="0"/>
        <v>3833</v>
      </c>
      <c r="K13" s="53"/>
      <c r="L13" s="53"/>
      <c r="M13" s="53"/>
    </row>
    <row r="14" spans="1:13" ht="15" x14ac:dyDescent="0.2">
      <c r="A14" s="738">
        <v>4</v>
      </c>
      <c r="B14" s="747" t="s">
        <v>644</v>
      </c>
      <c r="C14" s="748">
        <v>0</v>
      </c>
      <c r="D14" s="748">
        <v>4740</v>
      </c>
      <c r="E14" s="748">
        <v>0</v>
      </c>
      <c r="F14" s="748">
        <v>0</v>
      </c>
      <c r="G14" s="748">
        <v>0</v>
      </c>
      <c r="H14" s="749">
        <v>0</v>
      </c>
      <c r="I14" s="749">
        <v>0</v>
      </c>
      <c r="J14" s="750">
        <f t="shared" si="0"/>
        <v>4740</v>
      </c>
      <c r="K14" s="53"/>
      <c r="L14" s="53"/>
      <c r="M14" s="53"/>
    </row>
    <row r="15" spans="1:13" ht="15" x14ac:dyDescent="0.2">
      <c r="A15" s="738">
        <v>5</v>
      </c>
      <c r="B15" s="747" t="s">
        <v>645</v>
      </c>
      <c r="C15" s="748">
        <v>0</v>
      </c>
      <c r="D15" s="748">
        <v>3236</v>
      </c>
      <c r="E15" s="748">
        <v>0</v>
      </c>
      <c r="F15" s="748">
        <v>0</v>
      </c>
      <c r="G15" s="748">
        <v>0</v>
      </c>
      <c r="H15" s="749">
        <v>0</v>
      </c>
      <c r="I15" s="749">
        <v>0</v>
      </c>
      <c r="J15" s="750">
        <f t="shared" si="0"/>
        <v>3236</v>
      </c>
      <c r="K15" s="53"/>
      <c r="L15" s="53"/>
      <c r="M15" s="53"/>
    </row>
    <row r="16" spans="1:13" ht="15" x14ac:dyDescent="0.2">
      <c r="A16" s="738">
        <v>6</v>
      </c>
      <c r="B16" s="747" t="s">
        <v>646</v>
      </c>
      <c r="C16" s="748">
        <v>0</v>
      </c>
      <c r="D16" s="748">
        <v>2241</v>
      </c>
      <c r="E16" s="748">
        <v>0</v>
      </c>
      <c r="F16" s="748">
        <v>0</v>
      </c>
      <c r="G16" s="748">
        <v>0</v>
      </c>
      <c r="H16" s="749">
        <v>0</v>
      </c>
      <c r="I16" s="749">
        <v>0</v>
      </c>
      <c r="J16" s="750">
        <f t="shared" si="0"/>
        <v>2241</v>
      </c>
      <c r="K16" s="53"/>
      <c r="L16" s="53"/>
      <c r="M16" s="53"/>
    </row>
    <row r="17" spans="1:13" ht="15" x14ac:dyDescent="0.2">
      <c r="A17" s="738">
        <v>7</v>
      </c>
      <c r="B17" s="747" t="s">
        <v>647</v>
      </c>
      <c r="C17" s="748">
        <v>173</v>
      </c>
      <c r="D17" s="748">
        <v>2848</v>
      </c>
      <c r="E17" s="748">
        <v>0</v>
      </c>
      <c r="F17" s="748">
        <v>0</v>
      </c>
      <c r="G17" s="748">
        <v>0</v>
      </c>
      <c r="H17" s="749">
        <v>0</v>
      </c>
      <c r="I17" s="749">
        <v>0</v>
      </c>
      <c r="J17" s="750">
        <f t="shared" si="0"/>
        <v>3021</v>
      </c>
      <c r="K17" s="53"/>
      <c r="L17" s="53"/>
      <c r="M17" s="53"/>
    </row>
    <row r="18" spans="1:13" ht="15" x14ac:dyDescent="0.2">
      <c r="A18" s="738">
        <v>8</v>
      </c>
      <c r="B18" s="747" t="s">
        <v>648</v>
      </c>
      <c r="C18" s="748">
        <v>0</v>
      </c>
      <c r="D18" s="748">
        <v>1179</v>
      </c>
      <c r="E18" s="748">
        <v>0</v>
      </c>
      <c r="F18" s="748">
        <v>0</v>
      </c>
      <c r="G18" s="748">
        <v>0</v>
      </c>
      <c r="H18" s="749">
        <v>0</v>
      </c>
      <c r="I18" s="749">
        <v>0</v>
      </c>
      <c r="J18" s="750">
        <f t="shared" si="0"/>
        <v>1179</v>
      </c>
      <c r="K18" s="53"/>
      <c r="L18" s="53"/>
      <c r="M18" s="53"/>
    </row>
    <row r="19" spans="1:13" ht="15" x14ac:dyDescent="0.2">
      <c r="A19" s="738">
        <v>9</v>
      </c>
      <c r="B19" s="747" t="s">
        <v>649</v>
      </c>
      <c r="C19" s="748">
        <v>71</v>
      </c>
      <c r="D19" s="748">
        <v>4111</v>
      </c>
      <c r="E19" s="748">
        <v>0</v>
      </c>
      <c r="F19" s="748">
        <v>0</v>
      </c>
      <c r="G19" s="748">
        <v>0</v>
      </c>
      <c r="H19" s="749">
        <v>0</v>
      </c>
      <c r="I19" s="749">
        <v>0</v>
      </c>
      <c r="J19" s="750">
        <f t="shared" si="0"/>
        <v>4182</v>
      </c>
      <c r="K19" s="53"/>
      <c r="L19" s="53"/>
      <c r="M19" s="53"/>
    </row>
    <row r="20" spans="1:13" ht="15" x14ac:dyDescent="0.2">
      <c r="A20" s="738">
        <v>10</v>
      </c>
      <c r="B20" s="747" t="s">
        <v>650</v>
      </c>
      <c r="C20" s="748">
        <v>0</v>
      </c>
      <c r="D20" s="748">
        <v>2914</v>
      </c>
      <c r="E20" s="748">
        <v>0</v>
      </c>
      <c r="F20" s="748">
        <v>0</v>
      </c>
      <c r="G20" s="748">
        <v>129</v>
      </c>
      <c r="H20" s="749">
        <v>0</v>
      </c>
      <c r="I20" s="749">
        <v>0</v>
      </c>
      <c r="J20" s="750">
        <f t="shared" si="0"/>
        <v>3043</v>
      </c>
      <c r="K20" s="53"/>
      <c r="L20" s="53"/>
      <c r="M20" s="53"/>
    </row>
    <row r="21" spans="1:13" ht="15" x14ac:dyDescent="0.2">
      <c r="A21" s="738">
        <v>11</v>
      </c>
      <c r="B21" s="747" t="s">
        <v>651</v>
      </c>
      <c r="C21" s="748">
        <v>0</v>
      </c>
      <c r="D21" s="748">
        <v>2262</v>
      </c>
      <c r="E21" s="748">
        <v>0</v>
      </c>
      <c r="F21" s="748">
        <v>0</v>
      </c>
      <c r="G21" s="748">
        <v>0</v>
      </c>
      <c r="H21" s="749">
        <v>0</v>
      </c>
      <c r="I21" s="749">
        <v>0</v>
      </c>
      <c r="J21" s="750">
        <f t="shared" si="0"/>
        <v>2262</v>
      </c>
      <c r="K21" s="53"/>
      <c r="L21" s="53"/>
      <c r="M21" s="53"/>
    </row>
    <row r="22" spans="1:13" ht="15" x14ac:dyDescent="0.2">
      <c r="A22" s="738">
        <v>12</v>
      </c>
      <c r="B22" s="747" t="s">
        <v>652</v>
      </c>
      <c r="C22" s="748">
        <v>0</v>
      </c>
      <c r="D22" s="748">
        <v>972</v>
      </c>
      <c r="E22" s="748">
        <v>0</v>
      </c>
      <c r="F22" s="748">
        <v>0</v>
      </c>
      <c r="G22" s="748">
        <v>1008</v>
      </c>
      <c r="H22" s="749">
        <v>0</v>
      </c>
      <c r="I22" s="749">
        <v>0</v>
      </c>
      <c r="J22" s="750">
        <f t="shared" si="0"/>
        <v>1980</v>
      </c>
      <c r="K22" s="53"/>
      <c r="L22" s="53"/>
      <c r="M22" s="53"/>
    </row>
    <row r="23" spans="1:13" ht="15" x14ac:dyDescent="0.2">
      <c r="A23" s="738">
        <v>13</v>
      </c>
      <c r="B23" s="747" t="s">
        <v>653</v>
      </c>
      <c r="C23" s="748">
        <v>0</v>
      </c>
      <c r="D23" s="748">
        <v>3318</v>
      </c>
      <c r="E23" s="748">
        <v>0</v>
      </c>
      <c r="F23" s="748">
        <v>0</v>
      </c>
      <c r="G23" s="748">
        <v>0</v>
      </c>
      <c r="H23" s="749">
        <v>0</v>
      </c>
      <c r="I23" s="749">
        <v>0</v>
      </c>
      <c r="J23" s="750">
        <f t="shared" si="0"/>
        <v>3318</v>
      </c>
      <c r="K23" s="53"/>
      <c r="L23" s="53"/>
      <c r="M23" s="53"/>
    </row>
    <row r="24" spans="1:13" ht="15" x14ac:dyDescent="0.2">
      <c r="A24" s="738">
        <v>14</v>
      </c>
      <c r="B24" s="747" t="s">
        <v>654</v>
      </c>
      <c r="C24" s="748">
        <v>0</v>
      </c>
      <c r="D24" s="748">
        <v>5879</v>
      </c>
      <c r="E24" s="748">
        <v>0</v>
      </c>
      <c r="F24" s="748">
        <v>0</v>
      </c>
      <c r="G24" s="748">
        <v>0</v>
      </c>
      <c r="H24" s="749">
        <v>0</v>
      </c>
      <c r="I24" s="749">
        <v>0</v>
      </c>
      <c r="J24" s="750">
        <f t="shared" si="0"/>
        <v>5879</v>
      </c>
      <c r="K24" s="53"/>
      <c r="L24" s="53"/>
      <c r="M24" s="53"/>
    </row>
    <row r="25" spans="1:13" ht="15" x14ac:dyDescent="0.2">
      <c r="A25" s="738">
        <v>15</v>
      </c>
      <c r="B25" s="747" t="s">
        <v>655</v>
      </c>
      <c r="C25" s="748">
        <v>0</v>
      </c>
      <c r="D25" s="748">
        <v>5919</v>
      </c>
      <c r="E25" s="748">
        <v>0</v>
      </c>
      <c r="F25" s="748">
        <v>0</v>
      </c>
      <c r="G25" s="748">
        <v>0</v>
      </c>
      <c r="H25" s="749">
        <v>0</v>
      </c>
      <c r="I25" s="749">
        <v>0</v>
      </c>
      <c r="J25" s="750">
        <f t="shared" si="0"/>
        <v>5919</v>
      </c>
      <c r="K25" s="53"/>
      <c r="L25" s="53"/>
      <c r="M25" s="53"/>
    </row>
    <row r="26" spans="1:13" ht="15" x14ac:dyDescent="0.2">
      <c r="A26" s="738">
        <v>16</v>
      </c>
      <c r="B26" s="747" t="s">
        <v>656</v>
      </c>
      <c r="C26" s="748">
        <v>0</v>
      </c>
      <c r="D26" s="748">
        <v>6545</v>
      </c>
      <c r="E26" s="748">
        <v>0</v>
      </c>
      <c r="F26" s="748">
        <v>0</v>
      </c>
      <c r="G26" s="748">
        <v>0</v>
      </c>
      <c r="H26" s="749">
        <v>0</v>
      </c>
      <c r="I26" s="749">
        <v>0</v>
      </c>
      <c r="J26" s="750">
        <f t="shared" si="0"/>
        <v>6545</v>
      </c>
      <c r="K26" s="53"/>
      <c r="L26" s="53"/>
      <c r="M26" s="53"/>
    </row>
    <row r="27" spans="1:13" ht="15" x14ac:dyDescent="0.2">
      <c r="A27" s="738">
        <v>17</v>
      </c>
      <c r="B27" s="747" t="s">
        <v>657</v>
      </c>
      <c r="C27" s="748">
        <v>0</v>
      </c>
      <c r="D27" s="748">
        <v>4136</v>
      </c>
      <c r="E27" s="748">
        <v>0</v>
      </c>
      <c r="F27" s="748">
        <v>0</v>
      </c>
      <c r="G27" s="748">
        <v>0</v>
      </c>
      <c r="H27" s="749">
        <v>0</v>
      </c>
      <c r="I27" s="749">
        <v>0</v>
      </c>
      <c r="J27" s="750">
        <f t="shared" si="0"/>
        <v>4136</v>
      </c>
      <c r="K27" s="53"/>
      <c r="L27" s="53"/>
      <c r="M27" s="53"/>
    </row>
    <row r="28" spans="1:13" ht="15" x14ac:dyDescent="0.2">
      <c r="A28" s="738">
        <v>18</v>
      </c>
      <c r="B28" s="747" t="s">
        <v>658</v>
      </c>
      <c r="C28" s="748">
        <v>0</v>
      </c>
      <c r="D28" s="748">
        <v>5751</v>
      </c>
      <c r="E28" s="748">
        <v>0</v>
      </c>
      <c r="F28" s="748">
        <v>0</v>
      </c>
      <c r="G28" s="748">
        <v>136</v>
      </c>
      <c r="H28" s="749">
        <v>0</v>
      </c>
      <c r="I28" s="749">
        <v>0</v>
      </c>
      <c r="J28" s="750">
        <f t="shared" si="0"/>
        <v>5887</v>
      </c>
      <c r="K28" s="53"/>
      <c r="L28" s="53"/>
      <c r="M28" s="53"/>
    </row>
    <row r="29" spans="1:13" ht="15" x14ac:dyDescent="0.2">
      <c r="A29" s="738">
        <v>19</v>
      </c>
      <c r="B29" s="747" t="s">
        <v>659</v>
      </c>
      <c r="C29" s="748">
        <v>0</v>
      </c>
      <c r="D29" s="748">
        <v>5602</v>
      </c>
      <c r="E29" s="748">
        <v>617</v>
      </c>
      <c r="F29" s="748">
        <v>0</v>
      </c>
      <c r="G29" s="748">
        <v>0</v>
      </c>
      <c r="H29" s="749">
        <v>0</v>
      </c>
      <c r="I29" s="749">
        <v>0</v>
      </c>
      <c r="J29" s="750">
        <f t="shared" si="0"/>
        <v>6219</v>
      </c>
      <c r="K29" s="53"/>
      <c r="L29" s="53"/>
      <c r="M29" s="53"/>
    </row>
    <row r="30" spans="1:13" ht="15" x14ac:dyDescent="0.2">
      <c r="A30" s="738">
        <v>20</v>
      </c>
      <c r="B30" s="747" t="s">
        <v>660</v>
      </c>
      <c r="C30" s="748">
        <v>0</v>
      </c>
      <c r="D30" s="748">
        <v>4398</v>
      </c>
      <c r="E30" s="748">
        <v>0</v>
      </c>
      <c r="F30" s="748">
        <v>0</v>
      </c>
      <c r="G30" s="748">
        <v>0</v>
      </c>
      <c r="H30" s="749">
        <v>0</v>
      </c>
      <c r="I30" s="749">
        <v>0</v>
      </c>
      <c r="J30" s="750">
        <f t="shared" si="0"/>
        <v>4398</v>
      </c>
      <c r="K30" s="53"/>
      <c r="L30" s="53"/>
      <c r="M30" s="53"/>
    </row>
    <row r="31" spans="1:13" ht="15" x14ac:dyDescent="0.2">
      <c r="A31" s="738">
        <v>21</v>
      </c>
      <c r="B31" s="747" t="s">
        <v>661</v>
      </c>
      <c r="C31" s="748">
        <v>0</v>
      </c>
      <c r="D31" s="748">
        <v>597</v>
      </c>
      <c r="E31" s="748">
        <v>211</v>
      </c>
      <c r="F31" s="748">
        <v>0</v>
      </c>
      <c r="G31" s="748">
        <v>0</v>
      </c>
      <c r="H31" s="749">
        <v>0</v>
      </c>
      <c r="I31" s="749">
        <v>0</v>
      </c>
      <c r="J31" s="750">
        <f t="shared" si="0"/>
        <v>808</v>
      </c>
      <c r="K31" s="53"/>
      <c r="L31" s="53"/>
      <c r="M31" s="53"/>
    </row>
    <row r="32" spans="1:13" ht="15" x14ac:dyDescent="0.2">
      <c r="A32" s="738">
        <v>22</v>
      </c>
      <c r="B32" s="747" t="s">
        <v>662</v>
      </c>
      <c r="C32" s="748">
        <v>0</v>
      </c>
      <c r="D32" s="748">
        <v>1685</v>
      </c>
      <c r="E32" s="748">
        <v>0</v>
      </c>
      <c r="F32" s="748">
        <v>0</v>
      </c>
      <c r="G32" s="748">
        <v>18</v>
      </c>
      <c r="H32" s="749">
        <v>0</v>
      </c>
      <c r="I32" s="749">
        <v>0</v>
      </c>
      <c r="J32" s="750">
        <f t="shared" si="0"/>
        <v>1703</v>
      </c>
      <c r="K32" s="53"/>
      <c r="L32" s="53"/>
      <c r="M32" s="53"/>
    </row>
    <row r="33" spans="1:13" ht="15" x14ac:dyDescent="0.2">
      <c r="A33" s="738">
        <v>23</v>
      </c>
      <c r="B33" s="747" t="s">
        <v>663</v>
      </c>
      <c r="C33" s="748">
        <v>0</v>
      </c>
      <c r="D33" s="748">
        <v>2344</v>
      </c>
      <c r="E33" s="748">
        <v>0</v>
      </c>
      <c r="F33" s="748">
        <v>0</v>
      </c>
      <c r="G33" s="748">
        <v>0</v>
      </c>
      <c r="H33" s="749">
        <v>0</v>
      </c>
      <c r="I33" s="749">
        <v>0</v>
      </c>
      <c r="J33" s="750">
        <f t="shared" si="0"/>
        <v>2344</v>
      </c>
      <c r="K33" s="53"/>
      <c r="L33" s="53"/>
      <c r="M33" s="53"/>
    </row>
    <row r="34" spans="1:13" ht="15" x14ac:dyDescent="0.2">
      <c r="A34" s="751">
        <v>24</v>
      </c>
      <c r="B34" s="747" t="s">
        <v>664</v>
      </c>
      <c r="C34" s="748">
        <v>0</v>
      </c>
      <c r="D34" s="748">
        <v>462</v>
      </c>
      <c r="E34" s="748">
        <v>0</v>
      </c>
      <c r="F34" s="748">
        <v>0</v>
      </c>
      <c r="G34" s="748">
        <v>0</v>
      </c>
      <c r="H34" s="749">
        <v>0</v>
      </c>
      <c r="I34" s="749">
        <v>0</v>
      </c>
      <c r="J34" s="750">
        <f t="shared" si="0"/>
        <v>462</v>
      </c>
      <c r="K34" s="53"/>
      <c r="L34" s="53"/>
      <c r="M34" s="53"/>
    </row>
    <row r="35" spans="1:13" ht="16.5" customHeight="1" x14ac:dyDescent="0.2">
      <c r="A35" s="1407" t="s">
        <v>16</v>
      </c>
      <c r="B35" s="1408"/>
      <c r="C35" s="752">
        <f t="shared" ref="C35:I35" si="1">SUM(C11:C34)</f>
        <v>244</v>
      </c>
      <c r="D35" s="752">
        <f t="shared" si="1"/>
        <v>81582</v>
      </c>
      <c r="E35" s="752">
        <f t="shared" si="1"/>
        <v>828</v>
      </c>
      <c r="F35" s="752">
        <f t="shared" si="1"/>
        <v>0</v>
      </c>
      <c r="G35" s="752">
        <f t="shared" si="1"/>
        <v>1291</v>
      </c>
      <c r="H35" s="753">
        <f t="shared" si="1"/>
        <v>0</v>
      </c>
      <c r="I35" s="753">
        <f t="shared" si="1"/>
        <v>0</v>
      </c>
      <c r="J35" s="754">
        <f>SUM(C35:I35)</f>
        <v>83945</v>
      </c>
      <c r="L35" s="53"/>
      <c r="M35" s="53"/>
    </row>
    <row r="36" spans="1:13" x14ac:dyDescent="0.2">
      <c r="A36" s="57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x14ac:dyDescent="0.2">
      <c r="A38" s="53" t="s">
        <v>112</v>
      </c>
      <c r="B38" s="53"/>
      <c r="C38" s="53"/>
      <c r="D38" s="53"/>
      <c r="E38" s="53"/>
      <c r="F38" s="53"/>
      <c r="G38" s="342"/>
      <c r="K38" s="53"/>
      <c r="L38" s="53"/>
      <c r="M38" s="53"/>
    </row>
    <row r="39" spans="1:13" x14ac:dyDescent="0.2">
      <c r="A39" s="53" t="s">
        <v>177</v>
      </c>
      <c r="B39" s="53"/>
      <c r="C39" s="53"/>
      <c r="D39" s="53"/>
      <c r="E39" s="53"/>
      <c r="F39" s="53"/>
      <c r="G39" s="342"/>
      <c r="K39" s="53"/>
      <c r="L39" s="53"/>
      <c r="M39" s="53"/>
    </row>
    <row r="40" spans="1:13" x14ac:dyDescent="0.2">
      <c r="A40" s="374" t="s">
        <v>113</v>
      </c>
      <c r="G40" s="342"/>
      <c r="H40" s="342"/>
      <c r="I40" s="342"/>
    </row>
    <row r="41" spans="1:13" x14ac:dyDescent="0.2">
      <c r="A41" s="1398" t="s">
        <v>114</v>
      </c>
      <c r="B41" s="1398"/>
      <c r="C41" s="1398"/>
      <c r="D41" s="1398"/>
      <c r="E41" s="414"/>
      <c r="F41" s="414"/>
      <c r="G41" s="303"/>
      <c r="H41" s="303"/>
      <c r="I41" s="303"/>
      <c r="J41" s="414"/>
      <c r="K41" s="1398"/>
      <c r="L41" s="1398"/>
      <c r="M41" s="1398"/>
    </row>
    <row r="42" spans="1:13" x14ac:dyDescent="0.2">
      <c r="A42" s="1399" t="s">
        <v>115</v>
      </c>
      <c r="B42" s="1399"/>
      <c r="C42" s="1399"/>
      <c r="D42" s="1399"/>
      <c r="E42" s="53"/>
      <c r="F42" s="53"/>
      <c r="G42" s="53"/>
      <c r="H42" s="53"/>
      <c r="I42" s="53"/>
      <c r="J42" s="53"/>
      <c r="K42" s="53"/>
      <c r="L42" s="53"/>
      <c r="M42" s="53"/>
    </row>
    <row r="43" spans="1:13" x14ac:dyDescent="0.2">
      <c r="A43" s="743" t="s">
        <v>146</v>
      </c>
      <c r="B43" s="743"/>
      <c r="C43" s="743"/>
      <c r="D43" s="743"/>
      <c r="E43" s="53"/>
      <c r="F43" s="53"/>
      <c r="G43" s="53"/>
      <c r="H43" s="53"/>
      <c r="I43" s="53"/>
      <c r="J43" s="53"/>
      <c r="K43" s="53"/>
      <c r="L43" s="53"/>
      <c r="M43" s="53"/>
    </row>
    <row r="44" spans="1:13" x14ac:dyDescent="0.2">
      <c r="A44" s="743"/>
      <c r="B44" s="743"/>
      <c r="C44" s="743"/>
      <c r="D44" s="74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5.75" x14ac:dyDescent="0.25">
      <c r="A45" s="9" t="s">
        <v>1191</v>
      </c>
      <c r="B45" s="60"/>
      <c r="C45" s="60"/>
      <c r="D45" s="60"/>
      <c r="E45" s="1397" t="s">
        <v>806</v>
      </c>
      <c r="F45" s="1397"/>
      <c r="G45" s="60"/>
      <c r="H45" s="1214" t="s">
        <v>803</v>
      </c>
      <c r="I45" s="1214"/>
      <c r="J45" s="1214"/>
      <c r="K45" s="77"/>
      <c r="L45" s="53"/>
      <c r="M45" s="53"/>
    </row>
    <row r="46" spans="1:13" ht="15.75" customHeight="1" x14ac:dyDescent="0.2">
      <c r="A46" s="77"/>
      <c r="B46" s="77"/>
      <c r="C46" s="77"/>
      <c r="D46" s="77"/>
      <c r="E46" s="1397" t="s">
        <v>807</v>
      </c>
      <c r="F46" s="1397"/>
      <c r="G46" s="77"/>
      <c r="H46" s="1214" t="s">
        <v>802</v>
      </c>
      <c r="I46" s="1214"/>
      <c r="J46" s="1214"/>
      <c r="K46" s="53"/>
      <c r="L46" s="53"/>
      <c r="M46" s="53"/>
    </row>
    <row r="47" spans="1:13" ht="15.75" customHeight="1" x14ac:dyDescent="0.2">
      <c r="A47" s="77"/>
      <c r="B47" s="77"/>
      <c r="C47" s="77"/>
      <c r="D47" s="77"/>
      <c r="E47" s="1397" t="s">
        <v>808</v>
      </c>
      <c r="F47" s="1397"/>
      <c r="G47" s="77"/>
      <c r="H47" s="77"/>
      <c r="I47" s="77"/>
      <c r="J47" s="77"/>
      <c r="K47" s="77"/>
      <c r="L47" s="53"/>
      <c r="M47" s="53"/>
    </row>
    <row r="48" spans="1:13" x14ac:dyDescent="0.2">
      <c r="A48" s="53"/>
      <c r="B48" s="53"/>
      <c r="C48" s="53"/>
      <c r="D48" s="53"/>
      <c r="E48" s="53"/>
      <c r="F48" s="53"/>
      <c r="G48" s="303"/>
      <c r="H48" s="303"/>
      <c r="I48" s="303"/>
      <c r="J48" s="303"/>
      <c r="K48" s="303"/>
      <c r="L48" s="303"/>
      <c r="M48" s="53"/>
    </row>
    <row r="49" spans="1:13" x14ac:dyDescent="0.2">
      <c r="A49" s="1396"/>
      <c r="B49" s="1396"/>
      <c r="C49" s="1396"/>
      <c r="D49" s="1396"/>
      <c r="E49" s="1396"/>
      <c r="F49" s="1396"/>
      <c r="G49" s="1396"/>
      <c r="H49" s="1396"/>
      <c r="I49" s="1396"/>
      <c r="J49" s="1396"/>
      <c r="K49" s="53"/>
      <c r="L49" s="53"/>
      <c r="M49" s="53"/>
    </row>
  </sheetData>
  <mergeCells count="18">
    <mergeCell ref="E46:F46"/>
    <mergeCell ref="H46:J46"/>
    <mergeCell ref="E47:F47"/>
    <mergeCell ref="A49:J49"/>
    <mergeCell ref="A35:B35"/>
    <mergeCell ref="A41:D41"/>
    <mergeCell ref="K41:M41"/>
    <mergeCell ref="A42:D42"/>
    <mergeCell ref="E45:F45"/>
    <mergeCell ref="H45:J45"/>
    <mergeCell ref="D1:E1"/>
    <mergeCell ref="G1:J1"/>
    <mergeCell ref="A2:J2"/>
    <mergeCell ref="C3:I3"/>
    <mergeCell ref="A4:J4"/>
    <mergeCell ref="A8:A9"/>
    <mergeCell ref="B8:B9"/>
    <mergeCell ref="C8:J8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  <pageSetUpPr fitToPage="1"/>
  </sheetPr>
  <dimension ref="A1:Z44"/>
  <sheetViews>
    <sheetView topLeftCell="A16" zoomScale="80" zoomScaleNormal="80" zoomScaleSheetLayoutView="76" workbookViewId="0">
      <selection activeCell="I36" sqref="I36"/>
    </sheetView>
  </sheetViews>
  <sheetFormatPr defaultRowHeight="12.75" x14ac:dyDescent="0.2"/>
  <cols>
    <col min="1" max="1" width="6.140625" style="374" customWidth="1"/>
    <col min="2" max="11" width="17" style="374" customWidth="1"/>
    <col min="12" max="12" width="18.85546875" style="374" customWidth="1"/>
    <col min="13" max="13" width="18.7109375" style="374" customWidth="1"/>
    <col min="14" max="14" width="12.28515625" style="374" customWidth="1"/>
    <col min="15" max="15" width="12.7109375" style="389" customWidth="1"/>
    <col min="16" max="16" width="16.140625" style="374" customWidth="1"/>
    <col min="17" max="16384" width="9.140625" style="374"/>
  </cols>
  <sheetData>
    <row r="1" spans="1:26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1400" t="s">
        <v>502</v>
      </c>
      <c r="M1" s="1400"/>
      <c r="N1" s="62"/>
      <c r="O1" s="59"/>
      <c r="P1" s="53"/>
    </row>
    <row r="2" spans="1:26" ht="15.75" x14ac:dyDescent="0.25">
      <c r="A2" s="1391" t="s">
        <v>0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53"/>
      <c r="O2" s="59"/>
      <c r="P2" s="53"/>
    </row>
    <row r="3" spans="1:26" ht="20.25" x14ac:dyDescent="0.3">
      <c r="A3" s="1163" t="s">
        <v>921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53"/>
      <c r="O3" s="59"/>
      <c r="P3" s="53"/>
    </row>
    <row r="4" spans="1:26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9"/>
      <c r="P4" s="53"/>
    </row>
    <row r="5" spans="1:26" ht="15.75" x14ac:dyDescent="0.25">
      <c r="A5" s="1164" t="s">
        <v>501</v>
      </c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  <c r="M5" s="1164"/>
      <c r="N5" s="53"/>
      <c r="O5" s="59"/>
      <c r="P5" s="53"/>
    </row>
    <row r="6" spans="1:26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9"/>
      <c r="P6" s="53"/>
    </row>
    <row r="7" spans="1:26" x14ac:dyDescent="0.2">
      <c r="A7" s="303" t="s">
        <v>687</v>
      </c>
      <c r="B7" s="303"/>
      <c r="C7" s="384"/>
      <c r="D7" s="384"/>
      <c r="E7" s="384"/>
      <c r="F7" s="53"/>
      <c r="G7" s="53"/>
      <c r="H7" s="53"/>
      <c r="I7" s="53"/>
      <c r="J7" s="53"/>
      <c r="K7" s="53"/>
      <c r="L7" s="53"/>
      <c r="M7" s="53"/>
      <c r="N7" s="53"/>
      <c r="O7" s="59"/>
      <c r="P7" s="53"/>
    </row>
    <row r="8" spans="1:26" ht="18" x14ac:dyDescent="0.25">
      <c r="A8" s="54"/>
      <c r="B8" s="54"/>
      <c r="C8" s="54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59"/>
      <c r="P8" s="53"/>
    </row>
    <row r="9" spans="1:26" ht="19.899999999999999" customHeight="1" x14ac:dyDescent="0.2">
      <c r="A9" s="1193" t="s">
        <v>2</v>
      </c>
      <c r="B9" s="1193" t="s">
        <v>3</v>
      </c>
      <c r="C9" s="1409" t="s">
        <v>110</v>
      </c>
      <c r="D9" s="1409"/>
      <c r="E9" s="1410"/>
      <c r="F9" s="1411" t="s">
        <v>111</v>
      </c>
      <c r="G9" s="1409"/>
      <c r="H9" s="1409"/>
      <c r="I9" s="1410"/>
      <c r="J9" s="1411" t="s">
        <v>175</v>
      </c>
      <c r="K9" s="1409"/>
      <c r="L9" s="1409"/>
      <c r="M9" s="1410"/>
      <c r="Y9" s="387"/>
      <c r="Z9" s="389"/>
    </row>
    <row r="10" spans="1:26" ht="45.75" customHeight="1" x14ac:dyDescent="0.2">
      <c r="A10" s="1193"/>
      <c r="B10" s="1193"/>
      <c r="C10" s="415" t="s">
        <v>349</v>
      </c>
      <c r="D10" s="736" t="s">
        <v>346</v>
      </c>
      <c r="E10" s="415" t="s">
        <v>178</v>
      </c>
      <c r="F10" s="736" t="s">
        <v>344</v>
      </c>
      <c r="G10" s="415" t="s">
        <v>345</v>
      </c>
      <c r="H10" s="736" t="s">
        <v>346</v>
      </c>
      <c r="I10" s="415" t="s">
        <v>178</v>
      </c>
      <c r="J10" s="736" t="s">
        <v>348</v>
      </c>
      <c r="K10" s="415" t="s">
        <v>345</v>
      </c>
      <c r="L10" s="736" t="s">
        <v>346</v>
      </c>
      <c r="M10" s="735" t="s">
        <v>178</v>
      </c>
    </row>
    <row r="11" spans="1:26" s="322" customFormat="1" x14ac:dyDescent="0.2">
      <c r="A11" s="730">
        <v>1</v>
      </c>
      <c r="B11" s="730">
        <v>2</v>
      </c>
      <c r="C11" s="730">
        <v>3</v>
      </c>
      <c r="D11" s="730">
        <v>4</v>
      </c>
      <c r="E11" s="730">
        <v>5</v>
      </c>
      <c r="F11" s="730">
        <v>6</v>
      </c>
      <c r="G11" s="730">
        <v>7</v>
      </c>
      <c r="H11" s="730">
        <v>8</v>
      </c>
      <c r="I11" s="730">
        <v>9</v>
      </c>
      <c r="J11" s="730">
        <v>10</v>
      </c>
      <c r="K11" s="730">
        <v>11</v>
      </c>
      <c r="L11" s="730">
        <v>12</v>
      </c>
      <c r="M11" s="730">
        <v>13</v>
      </c>
      <c r="O11" s="411"/>
    </row>
    <row r="12" spans="1:26" ht="15" x14ac:dyDescent="0.2">
      <c r="A12" s="738">
        <v>1</v>
      </c>
      <c r="B12" s="747" t="s">
        <v>641</v>
      </c>
      <c r="C12" s="755">
        <v>1645</v>
      </c>
      <c r="D12" s="755">
        <v>1645</v>
      </c>
      <c r="E12" s="755">
        <v>170149</v>
      </c>
      <c r="F12" s="755">
        <v>0</v>
      </c>
      <c r="G12" s="755">
        <v>0</v>
      </c>
      <c r="H12" s="755">
        <v>0</v>
      </c>
      <c r="I12" s="755">
        <v>0</v>
      </c>
      <c r="J12" s="755">
        <v>0</v>
      </c>
      <c r="K12" s="755">
        <v>0</v>
      </c>
      <c r="L12" s="755">
        <v>0</v>
      </c>
      <c r="M12" s="755">
        <v>0</v>
      </c>
    </row>
    <row r="13" spans="1:26" ht="15" x14ac:dyDescent="0.2">
      <c r="A13" s="738">
        <v>2</v>
      </c>
      <c r="B13" s="747" t="s">
        <v>642</v>
      </c>
      <c r="C13" s="755">
        <v>4965</v>
      </c>
      <c r="D13" s="755">
        <v>4965</v>
      </c>
      <c r="E13" s="755">
        <v>455131</v>
      </c>
      <c r="F13" s="755">
        <v>0</v>
      </c>
      <c r="G13" s="755">
        <v>0</v>
      </c>
      <c r="H13" s="755">
        <v>0</v>
      </c>
      <c r="I13" s="755">
        <v>0</v>
      </c>
      <c r="J13" s="755">
        <v>0</v>
      </c>
      <c r="K13" s="755">
        <v>0</v>
      </c>
      <c r="L13" s="755">
        <v>0</v>
      </c>
      <c r="M13" s="755">
        <v>0</v>
      </c>
    </row>
    <row r="14" spans="1:26" ht="15" x14ac:dyDescent="0.2">
      <c r="A14" s="738">
        <v>3</v>
      </c>
      <c r="B14" s="747" t="s">
        <v>643</v>
      </c>
      <c r="C14" s="755">
        <v>3833</v>
      </c>
      <c r="D14" s="755">
        <v>3833</v>
      </c>
      <c r="E14" s="755">
        <v>515329</v>
      </c>
      <c r="F14" s="755">
        <v>0</v>
      </c>
      <c r="G14" s="755">
        <v>0</v>
      </c>
      <c r="H14" s="755">
        <v>0</v>
      </c>
      <c r="I14" s="755">
        <v>0</v>
      </c>
      <c r="J14" s="755">
        <v>0</v>
      </c>
      <c r="K14" s="755">
        <v>0</v>
      </c>
      <c r="L14" s="755">
        <v>0</v>
      </c>
      <c r="M14" s="755">
        <v>0</v>
      </c>
    </row>
    <row r="15" spans="1:26" ht="15" x14ac:dyDescent="0.2">
      <c r="A15" s="738">
        <v>4</v>
      </c>
      <c r="B15" s="747" t="s">
        <v>644</v>
      </c>
      <c r="C15" s="755">
        <v>4740</v>
      </c>
      <c r="D15" s="755">
        <v>4740</v>
      </c>
      <c r="E15" s="755">
        <v>566677</v>
      </c>
      <c r="F15" s="755">
        <v>0</v>
      </c>
      <c r="G15" s="755">
        <v>0</v>
      </c>
      <c r="H15" s="755">
        <v>0</v>
      </c>
      <c r="I15" s="755">
        <v>0</v>
      </c>
      <c r="J15" s="755">
        <v>0</v>
      </c>
      <c r="K15" s="755">
        <v>0</v>
      </c>
      <c r="L15" s="755">
        <v>0</v>
      </c>
      <c r="M15" s="755">
        <v>0</v>
      </c>
    </row>
    <row r="16" spans="1:26" ht="15" x14ac:dyDescent="0.2">
      <c r="A16" s="738">
        <v>5</v>
      </c>
      <c r="B16" s="747" t="s">
        <v>645</v>
      </c>
      <c r="C16" s="755">
        <v>3236</v>
      </c>
      <c r="D16" s="755">
        <v>3236</v>
      </c>
      <c r="E16" s="755">
        <v>408092</v>
      </c>
      <c r="F16" s="755">
        <v>0</v>
      </c>
      <c r="G16" s="755">
        <v>0</v>
      </c>
      <c r="H16" s="755">
        <v>0</v>
      </c>
      <c r="I16" s="755">
        <v>0</v>
      </c>
      <c r="J16" s="755">
        <v>0</v>
      </c>
      <c r="K16" s="755">
        <v>0</v>
      </c>
      <c r="L16" s="755">
        <v>0</v>
      </c>
      <c r="M16" s="755">
        <v>0</v>
      </c>
    </row>
    <row r="17" spans="1:13" ht="15" x14ac:dyDescent="0.2">
      <c r="A17" s="738">
        <v>6</v>
      </c>
      <c r="B17" s="747" t="s">
        <v>646</v>
      </c>
      <c r="C17" s="755">
        <v>2241</v>
      </c>
      <c r="D17" s="755">
        <v>2241</v>
      </c>
      <c r="E17" s="755">
        <v>217821</v>
      </c>
      <c r="F17" s="755">
        <v>0</v>
      </c>
      <c r="G17" s="755">
        <v>0</v>
      </c>
      <c r="H17" s="755">
        <v>0</v>
      </c>
      <c r="I17" s="755">
        <v>0</v>
      </c>
      <c r="J17" s="755">
        <v>0</v>
      </c>
      <c r="K17" s="755">
        <v>0</v>
      </c>
      <c r="L17" s="755">
        <v>0</v>
      </c>
      <c r="M17" s="755">
        <v>0</v>
      </c>
    </row>
    <row r="18" spans="1:13" ht="15" x14ac:dyDescent="0.2">
      <c r="A18" s="738">
        <v>7</v>
      </c>
      <c r="B18" s="747" t="s">
        <v>647</v>
      </c>
      <c r="C18" s="755">
        <v>2848</v>
      </c>
      <c r="D18" s="755">
        <v>2848</v>
      </c>
      <c r="E18" s="755">
        <v>498639</v>
      </c>
      <c r="F18" s="755">
        <v>0</v>
      </c>
      <c r="G18" s="755">
        <v>0</v>
      </c>
      <c r="H18" s="755">
        <v>0</v>
      </c>
      <c r="I18" s="755">
        <v>0</v>
      </c>
      <c r="J18" s="755">
        <v>0</v>
      </c>
      <c r="K18" s="755">
        <v>0</v>
      </c>
      <c r="L18" s="755">
        <v>0</v>
      </c>
      <c r="M18" s="755">
        <v>0</v>
      </c>
    </row>
    <row r="19" spans="1:13" ht="15" x14ac:dyDescent="0.2">
      <c r="A19" s="738">
        <v>8</v>
      </c>
      <c r="B19" s="747" t="s">
        <v>648</v>
      </c>
      <c r="C19" s="755">
        <v>1179</v>
      </c>
      <c r="D19" s="755">
        <v>1179</v>
      </c>
      <c r="E19" s="755">
        <v>34229</v>
      </c>
      <c r="F19" s="755">
        <v>0</v>
      </c>
      <c r="G19" s="755">
        <v>0</v>
      </c>
      <c r="H19" s="755">
        <v>0</v>
      </c>
      <c r="I19" s="755">
        <v>0</v>
      </c>
      <c r="J19" s="755">
        <v>0</v>
      </c>
      <c r="K19" s="755">
        <v>0</v>
      </c>
      <c r="L19" s="755">
        <v>0</v>
      </c>
      <c r="M19" s="755">
        <v>0</v>
      </c>
    </row>
    <row r="20" spans="1:13" ht="15" x14ac:dyDescent="0.2">
      <c r="A20" s="738">
        <v>9</v>
      </c>
      <c r="B20" s="747" t="s">
        <v>649</v>
      </c>
      <c r="C20" s="755">
        <v>4111</v>
      </c>
      <c r="D20" s="755">
        <v>4111</v>
      </c>
      <c r="E20" s="755">
        <v>511117</v>
      </c>
      <c r="F20" s="755">
        <v>0</v>
      </c>
      <c r="G20" s="755">
        <v>0</v>
      </c>
      <c r="H20" s="755">
        <v>0</v>
      </c>
      <c r="I20" s="755">
        <v>0</v>
      </c>
      <c r="J20" s="755">
        <v>0</v>
      </c>
      <c r="K20" s="755">
        <v>0</v>
      </c>
      <c r="L20" s="755">
        <v>0</v>
      </c>
      <c r="M20" s="755">
        <v>0</v>
      </c>
    </row>
    <row r="21" spans="1:13" ht="15" x14ac:dyDescent="0.2">
      <c r="A21" s="738">
        <v>10</v>
      </c>
      <c r="B21" s="747" t="s">
        <v>650</v>
      </c>
      <c r="C21" s="755">
        <v>2914</v>
      </c>
      <c r="D21" s="755">
        <v>2914</v>
      </c>
      <c r="E21" s="755">
        <v>432501</v>
      </c>
      <c r="F21" s="755">
        <v>28</v>
      </c>
      <c r="G21" s="755">
        <v>40</v>
      </c>
      <c r="H21" s="755">
        <v>129</v>
      </c>
      <c r="I21" s="755">
        <v>28577</v>
      </c>
      <c r="J21" s="755">
        <v>0</v>
      </c>
      <c r="K21" s="755">
        <v>0</v>
      </c>
      <c r="L21" s="755">
        <v>0</v>
      </c>
      <c r="M21" s="755">
        <v>0</v>
      </c>
    </row>
    <row r="22" spans="1:13" ht="15" x14ac:dyDescent="0.2">
      <c r="A22" s="738">
        <v>11</v>
      </c>
      <c r="B22" s="747" t="s">
        <v>651</v>
      </c>
      <c r="C22" s="755">
        <v>2262</v>
      </c>
      <c r="D22" s="755">
        <v>2262</v>
      </c>
      <c r="E22" s="755">
        <v>266591</v>
      </c>
      <c r="F22" s="755">
        <v>0</v>
      </c>
      <c r="G22" s="755">
        <v>0</v>
      </c>
      <c r="H22" s="755">
        <v>0</v>
      </c>
      <c r="I22" s="755">
        <v>0</v>
      </c>
      <c r="J22" s="755">
        <v>0</v>
      </c>
      <c r="K22" s="755">
        <v>0</v>
      </c>
      <c r="L22" s="755">
        <v>0</v>
      </c>
      <c r="M22" s="755">
        <v>0</v>
      </c>
    </row>
    <row r="23" spans="1:13" ht="15" x14ac:dyDescent="0.2">
      <c r="A23" s="738">
        <v>12</v>
      </c>
      <c r="B23" s="747" t="s">
        <v>652</v>
      </c>
      <c r="C23" s="755">
        <v>972</v>
      </c>
      <c r="D23" s="755">
        <v>972</v>
      </c>
      <c r="E23" s="755">
        <v>105975</v>
      </c>
      <c r="F23" s="755">
        <v>58</v>
      </c>
      <c r="G23" s="755">
        <v>147</v>
      </c>
      <c r="H23" s="755">
        <v>1008</v>
      </c>
      <c r="I23" s="755">
        <v>117650</v>
      </c>
      <c r="J23" s="755">
        <v>0</v>
      </c>
      <c r="K23" s="755">
        <v>0</v>
      </c>
      <c r="L23" s="755">
        <v>0</v>
      </c>
      <c r="M23" s="755">
        <v>0</v>
      </c>
    </row>
    <row r="24" spans="1:13" ht="15" x14ac:dyDescent="0.2">
      <c r="A24" s="738">
        <v>13</v>
      </c>
      <c r="B24" s="747" t="s">
        <v>653</v>
      </c>
      <c r="C24" s="755">
        <v>3318</v>
      </c>
      <c r="D24" s="755">
        <v>3318</v>
      </c>
      <c r="E24" s="755">
        <v>631107</v>
      </c>
      <c r="F24" s="755">
        <v>0</v>
      </c>
      <c r="G24" s="755">
        <v>0</v>
      </c>
      <c r="H24" s="755">
        <v>0</v>
      </c>
      <c r="I24" s="755">
        <v>0</v>
      </c>
      <c r="J24" s="755">
        <v>0</v>
      </c>
      <c r="K24" s="755">
        <v>0</v>
      </c>
      <c r="L24" s="755">
        <v>0</v>
      </c>
      <c r="M24" s="755">
        <v>0</v>
      </c>
    </row>
    <row r="25" spans="1:13" ht="15" x14ac:dyDescent="0.2">
      <c r="A25" s="738">
        <v>14</v>
      </c>
      <c r="B25" s="747" t="s">
        <v>654</v>
      </c>
      <c r="C25" s="755">
        <v>5879</v>
      </c>
      <c r="D25" s="755">
        <v>5879</v>
      </c>
      <c r="E25" s="755">
        <v>1170468</v>
      </c>
      <c r="F25" s="755">
        <v>0</v>
      </c>
      <c r="G25" s="755">
        <v>0</v>
      </c>
      <c r="H25" s="755">
        <v>0</v>
      </c>
      <c r="I25" s="755">
        <v>0</v>
      </c>
      <c r="J25" s="755">
        <v>0</v>
      </c>
      <c r="K25" s="755">
        <v>0</v>
      </c>
      <c r="L25" s="755">
        <v>0</v>
      </c>
      <c r="M25" s="755">
        <v>0</v>
      </c>
    </row>
    <row r="26" spans="1:13" ht="15" x14ac:dyDescent="0.2">
      <c r="A26" s="738">
        <v>15</v>
      </c>
      <c r="B26" s="747" t="s">
        <v>655</v>
      </c>
      <c r="C26" s="755">
        <v>5919</v>
      </c>
      <c r="D26" s="755">
        <v>5919</v>
      </c>
      <c r="E26" s="755">
        <v>630973</v>
      </c>
      <c r="F26" s="755">
        <v>0</v>
      </c>
      <c r="G26" s="755">
        <v>0</v>
      </c>
      <c r="H26" s="755">
        <v>0</v>
      </c>
      <c r="I26" s="755">
        <v>0</v>
      </c>
      <c r="J26" s="755">
        <v>0</v>
      </c>
      <c r="K26" s="755">
        <v>0</v>
      </c>
      <c r="L26" s="755">
        <v>0</v>
      </c>
      <c r="M26" s="755">
        <v>0</v>
      </c>
    </row>
    <row r="27" spans="1:13" ht="15" x14ac:dyDescent="0.2">
      <c r="A27" s="738">
        <v>16</v>
      </c>
      <c r="B27" s="747" t="s">
        <v>656</v>
      </c>
      <c r="C27" s="755">
        <v>6545</v>
      </c>
      <c r="D27" s="755">
        <v>6545</v>
      </c>
      <c r="E27" s="755">
        <v>619824</v>
      </c>
      <c r="F27" s="755">
        <v>0</v>
      </c>
      <c r="G27" s="755">
        <v>0</v>
      </c>
      <c r="H27" s="755">
        <v>0</v>
      </c>
      <c r="I27" s="755">
        <v>0</v>
      </c>
      <c r="J27" s="755">
        <v>0</v>
      </c>
      <c r="K27" s="755">
        <v>0</v>
      </c>
      <c r="L27" s="755">
        <v>0</v>
      </c>
      <c r="M27" s="755">
        <v>0</v>
      </c>
    </row>
    <row r="28" spans="1:13" ht="15" x14ac:dyDescent="0.2">
      <c r="A28" s="738">
        <v>17</v>
      </c>
      <c r="B28" s="747" t="s">
        <v>657</v>
      </c>
      <c r="C28" s="755">
        <v>4136</v>
      </c>
      <c r="D28" s="755">
        <v>4136</v>
      </c>
      <c r="E28" s="755">
        <v>579114</v>
      </c>
      <c r="F28" s="755">
        <v>0</v>
      </c>
      <c r="G28" s="755">
        <v>0</v>
      </c>
      <c r="H28" s="755">
        <v>0</v>
      </c>
      <c r="I28" s="755">
        <v>0</v>
      </c>
      <c r="J28" s="755">
        <v>0</v>
      </c>
      <c r="K28" s="755">
        <v>0</v>
      </c>
      <c r="L28" s="755">
        <v>0</v>
      </c>
      <c r="M28" s="755">
        <v>0</v>
      </c>
    </row>
    <row r="29" spans="1:13" ht="15" x14ac:dyDescent="0.2">
      <c r="A29" s="738">
        <v>18</v>
      </c>
      <c r="B29" s="747" t="s">
        <v>658</v>
      </c>
      <c r="C29" s="755">
        <v>5751</v>
      </c>
      <c r="D29" s="755">
        <v>5751</v>
      </c>
      <c r="E29" s="755">
        <v>852620</v>
      </c>
      <c r="F29" s="755">
        <v>5</v>
      </c>
      <c r="G29" s="755">
        <v>5</v>
      </c>
      <c r="H29" s="755">
        <v>136</v>
      </c>
      <c r="I29" s="755">
        <v>23215</v>
      </c>
      <c r="J29" s="755">
        <v>0</v>
      </c>
      <c r="K29" s="755">
        <v>0</v>
      </c>
      <c r="L29" s="755">
        <v>0</v>
      </c>
      <c r="M29" s="755">
        <v>0</v>
      </c>
    </row>
    <row r="30" spans="1:13" ht="15" x14ac:dyDescent="0.2">
      <c r="A30" s="738">
        <v>19</v>
      </c>
      <c r="B30" s="747" t="s">
        <v>659</v>
      </c>
      <c r="C30" s="755">
        <v>5602</v>
      </c>
      <c r="D30" s="755">
        <v>5602</v>
      </c>
      <c r="E30" s="755">
        <v>1021582</v>
      </c>
      <c r="F30" s="755">
        <v>0</v>
      </c>
      <c r="G30" s="755">
        <v>0</v>
      </c>
      <c r="H30" s="755">
        <v>0</v>
      </c>
      <c r="I30" s="755">
        <v>0</v>
      </c>
      <c r="J30" s="755">
        <v>0</v>
      </c>
      <c r="K30" s="755">
        <v>0</v>
      </c>
      <c r="L30" s="755">
        <v>0</v>
      </c>
      <c r="M30" s="755">
        <v>0</v>
      </c>
    </row>
    <row r="31" spans="1:13" ht="15" x14ac:dyDescent="0.2">
      <c r="A31" s="738">
        <v>20</v>
      </c>
      <c r="B31" s="747" t="s">
        <v>660</v>
      </c>
      <c r="C31" s="755">
        <v>4398</v>
      </c>
      <c r="D31" s="755">
        <v>4398</v>
      </c>
      <c r="E31" s="755">
        <v>456888</v>
      </c>
      <c r="F31" s="755">
        <v>0</v>
      </c>
      <c r="G31" s="755">
        <v>0</v>
      </c>
      <c r="H31" s="755">
        <v>0</v>
      </c>
      <c r="I31" s="755">
        <v>0</v>
      </c>
      <c r="J31" s="755">
        <v>0</v>
      </c>
      <c r="K31" s="755">
        <v>0</v>
      </c>
      <c r="L31" s="755">
        <v>0</v>
      </c>
      <c r="M31" s="755">
        <v>0</v>
      </c>
    </row>
    <row r="32" spans="1:13" ht="15" x14ac:dyDescent="0.2">
      <c r="A32" s="738">
        <v>21</v>
      </c>
      <c r="B32" s="747" t="s">
        <v>661</v>
      </c>
      <c r="C32" s="755">
        <v>597</v>
      </c>
      <c r="D32" s="755">
        <v>597</v>
      </c>
      <c r="E32" s="755">
        <v>109812</v>
      </c>
      <c r="F32" s="755">
        <v>0</v>
      </c>
      <c r="G32" s="755">
        <v>0</v>
      </c>
      <c r="H32" s="755">
        <v>0</v>
      </c>
      <c r="I32" s="755">
        <v>0</v>
      </c>
      <c r="J32" s="755">
        <v>0</v>
      </c>
      <c r="K32" s="755">
        <v>0</v>
      </c>
      <c r="L32" s="755">
        <v>0</v>
      </c>
      <c r="M32" s="755">
        <v>0</v>
      </c>
    </row>
    <row r="33" spans="1:16" ht="15" x14ac:dyDescent="0.2">
      <c r="A33" s="738">
        <v>22</v>
      </c>
      <c r="B33" s="747" t="s">
        <v>662</v>
      </c>
      <c r="C33" s="755">
        <v>1685</v>
      </c>
      <c r="D33" s="755">
        <v>1685</v>
      </c>
      <c r="E33" s="755">
        <v>257542</v>
      </c>
      <c r="F33" s="755">
        <v>1</v>
      </c>
      <c r="G33" s="755">
        <v>1</v>
      </c>
      <c r="H33" s="755">
        <v>18</v>
      </c>
      <c r="I33" s="755">
        <v>7000</v>
      </c>
      <c r="J33" s="755">
        <v>0</v>
      </c>
      <c r="K33" s="755">
        <v>0</v>
      </c>
      <c r="L33" s="755">
        <v>0</v>
      </c>
      <c r="M33" s="755">
        <v>0</v>
      </c>
    </row>
    <row r="34" spans="1:16" ht="15" x14ac:dyDescent="0.2">
      <c r="A34" s="738">
        <v>23</v>
      </c>
      <c r="B34" s="747" t="s">
        <v>663</v>
      </c>
      <c r="C34" s="755">
        <v>2344</v>
      </c>
      <c r="D34" s="755">
        <v>2344</v>
      </c>
      <c r="E34" s="755">
        <v>232693</v>
      </c>
      <c r="F34" s="755">
        <v>0</v>
      </c>
      <c r="G34" s="755">
        <v>0</v>
      </c>
      <c r="H34" s="755">
        <v>0</v>
      </c>
      <c r="I34" s="755">
        <v>0</v>
      </c>
      <c r="J34" s="755">
        <v>0</v>
      </c>
      <c r="K34" s="755">
        <v>0</v>
      </c>
      <c r="L34" s="755">
        <v>0</v>
      </c>
      <c r="M34" s="755">
        <v>0</v>
      </c>
    </row>
    <row r="35" spans="1:16" ht="15" x14ac:dyDescent="0.2">
      <c r="A35" s="751">
        <v>24</v>
      </c>
      <c r="B35" s="747" t="s">
        <v>664</v>
      </c>
      <c r="C35" s="755">
        <v>462</v>
      </c>
      <c r="D35" s="755">
        <v>462</v>
      </c>
      <c r="E35" s="755">
        <v>21152</v>
      </c>
      <c r="F35" s="755">
        <v>0</v>
      </c>
      <c r="G35" s="755">
        <v>0</v>
      </c>
      <c r="H35" s="755">
        <v>0</v>
      </c>
      <c r="I35" s="755">
        <v>0</v>
      </c>
      <c r="J35" s="755">
        <v>0</v>
      </c>
      <c r="K35" s="755">
        <v>0</v>
      </c>
      <c r="L35" s="755">
        <v>0</v>
      </c>
      <c r="M35" s="755">
        <v>0</v>
      </c>
    </row>
    <row r="36" spans="1:16" ht="15.75" x14ac:dyDescent="0.2">
      <c r="A36" s="1407" t="s">
        <v>16</v>
      </c>
      <c r="B36" s="1408"/>
      <c r="C36" s="756">
        <f t="shared" ref="C36:M36" si="0">SUM(C12:C35)</f>
        <v>81582</v>
      </c>
      <c r="D36" s="756">
        <f t="shared" si="0"/>
        <v>81582</v>
      </c>
      <c r="E36" s="756">
        <f t="shared" si="0"/>
        <v>10766026</v>
      </c>
      <c r="F36" s="757">
        <f t="shared" si="0"/>
        <v>92</v>
      </c>
      <c r="G36" s="757">
        <f t="shared" si="0"/>
        <v>193</v>
      </c>
      <c r="H36" s="757">
        <f t="shared" si="0"/>
        <v>1291</v>
      </c>
      <c r="I36" s="757">
        <f t="shared" si="0"/>
        <v>176442</v>
      </c>
      <c r="J36" s="757">
        <f t="shared" si="0"/>
        <v>0</v>
      </c>
      <c r="K36" s="757">
        <f t="shared" si="0"/>
        <v>0</v>
      </c>
      <c r="L36" s="757">
        <f t="shared" si="0"/>
        <v>0</v>
      </c>
      <c r="M36" s="757">
        <f t="shared" si="0"/>
        <v>0</v>
      </c>
      <c r="N36" s="416"/>
    </row>
    <row r="37" spans="1:16" ht="15" x14ac:dyDescent="0.2">
      <c r="A37" s="417"/>
      <c r="B37" s="41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</row>
    <row r="38" spans="1:16" ht="15" x14ac:dyDescent="0.2">
      <c r="A38" s="417"/>
      <c r="B38" s="417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</row>
    <row r="39" spans="1:16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9"/>
      <c r="P39" s="53"/>
    </row>
    <row r="40" spans="1:16" ht="15.75" x14ac:dyDescent="0.25">
      <c r="A40" s="9" t="s">
        <v>1191</v>
      </c>
      <c r="B40" s="60"/>
      <c r="C40" s="60"/>
      <c r="D40" s="60"/>
      <c r="E40" s="60"/>
      <c r="F40" s="60"/>
      <c r="G40" s="60"/>
      <c r="H40" s="60"/>
      <c r="I40" s="60"/>
      <c r="J40" s="60"/>
      <c r="K40" s="1412"/>
      <c r="L40" s="1412"/>
      <c r="M40" s="1412"/>
      <c r="N40" s="77"/>
      <c r="O40" s="59"/>
      <c r="P40" s="53"/>
    </row>
    <row r="41" spans="1:16" ht="15.75" x14ac:dyDescent="0.2">
      <c r="A41" s="77"/>
      <c r="B41" s="77"/>
      <c r="C41" s="77"/>
      <c r="D41" s="77"/>
      <c r="E41" s="77"/>
      <c r="F41" s="1397" t="s">
        <v>806</v>
      </c>
      <c r="G41" s="1397"/>
      <c r="H41" s="77"/>
      <c r="I41" s="77"/>
      <c r="J41" s="1214" t="s">
        <v>803</v>
      </c>
      <c r="K41" s="1214"/>
      <c r="L41" s="1214"/>
      <c r="M41" s="77"/>
      <c r="N41" s="53"/>
      <c r="O41" s="59"/>
      <c r="P41" s="53"/>
    </row>
    <row r="42" spans="1:16" ht="15.6" customHeight="1" x14ac:dyDescent="0.2">
      <c r="A42" s="77"/>
      <c r="B42" s="77"/>
      <c r="C42" s="77"/>
      <c r="D42" s="77"/>
      <c r="E42" s="77"/>
      <c r="F42" s="1397" t="s">
        <v>807</v>
      </c>
      <c r="G42" s="1397"/>
      <c r="H42" s="77"/>
      <c r="I42" s="77"/>
      <c r="J42" s="1214" t="s">
        <v>802</v>
      </c>
      <c r="K42" s="1214"/>
      <c r="L42" s="1214"/>
      <c r="M42" s="77"/>
      <c r="N42" s="77"/>
      <c r="O42" s="59"/>
      <c r="P42" s="53"/>
    </row>
    <row r="43" spans="1:16" x14ac:dyDescent="0.2">
      <c r="A43" s="53"/>
      <c r="B43" s="53"/>
      <c r="C43" s="53"/>
      <c r="D43" s="53"/>
      <c r="E43" s="53"/>
      <c r="F43" s="1397" t="s">
        <v>808</v>
      </c>
      <c r="G43" s="1397"/>
      <c r="J43" s="342"/>
      <c r="K43" s="342"/>
      <c r="L43" s="342"/>
      <c r="M43" s="303"/>
      <c r="N43" s="303"/>
      <c r="O43" s="418"/>
      <c r="P43" s="303"/>
    </row>
    <row r="44" spans="1:16" x14ac:dyDescent="0.2">
      <c r="J44" s="303"/>
      <c r="K44" s="303"/>
      <c r="L44" s="303"/>
    </row>
  </sheetData>
  <mergeCells count="16">
    <mergeCell ref="F43:G43"/>
    <mergeCell ref="A36:B36"/>
    <mergeCell ref="K40:M40"/>
    <mergeCell ref="F41:G41"/>
    <mergeCell ref="J41:L41"/>
    <mergeCell ref="F42:G42"/>
    <mergeCell ref="J42:L42"/>
    <mergeCell ref="L1:M1"/>
    <mergeCell ref="A2:M2"/>
    <mergeCell ref="A3:M3"/>
    <mergeCell ref="A5:M5"/>
    <mergeCell ref="A9:A10"/>
    <mergeCell ref="B9:B10"/>
    <mergeCell ref="C9:E9"/>
    <mergeCell ref="F9:I9"/>
    <mergeCell ref="J9:M9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</sheetPr>
  <dimension ref="A1:E103"/>
  <sheetViews>
    <sheetView topLeftCell="A16" workbookViewId="0">
      <selection activeCell="I18" sqref="I18"/>
    </sheetView>
  </sheetViews>
  <sheetFormatPr defaultRowHeight="12.75" x14ac:dyDescent="0.2"/>
  <cols>
    <col min="1" max="1" width="9.140625" style="374"/>
    <col min="2" max="2" width="17.28515625" style="374" customWidth="1"/>
    <col min="3" max="3" width="98.42578125" style="374" customWidth="1"/>
    <col min="4" max="16384" width="9.140625" style="374"/>
  </cols>
  <sheetData>
    <row r="1" spans="1:3" ht="1.5" customHeight="1" x14ac:dyDescent="0.2"/>
    <row r="2" spans="1:3" ht="20.25" x14ac:dyDescent="0.3">
      <c r="A2" s="1415" t="s">
        <v>686</v>
      </c>
      <c r="B2" s="1415"/>
      <c r="C2" s="1415"/>
    </row>
    <row r="3" spans="1:3" ht="15" customHeight="1" x14ac:dyDescent="0.25">
      <c r="A3" s="758" t="s">
        <v>687</v>
      </c>
      <c r="B3" s="759"/>
      <c r="C3" s="759"/>
    </row>
    <row r="4" spans="1:3" ht="27" customHeight="1" x14ac:dyDescent="0.2">
      <c r="A4" s="760" t="s">
        <v>20</v>
      </c>
      <c r="B4" s="761" t="s">
        <v>688</v>
      </c>
      <c r="C4" s="760" t="s">
        <v>689</v>
      </c>
    </row>
    <row r="5" spans="1:3" ht="14.1" customHeight="1" x14ac:dyDescent="0.2">
      <c r="A5" s="762">
        <v>1</v>
      </c>
      <c r="B5" s="1416" t="s">
        <v>1117</v>
      </c>
      <c r="C5" s="763" t="s">
        <v>690</v>
      </c>
    </row>
    <row r="6" spans="1:3" ht="14.1" customHeight="1" x14ac:dyDescent="0.2">
      <c r="A6" s="762">
        <v>2</v>
      </c>
      <c r="B6" s="1417"/>
      <c r="C6" s="763" t="s">
        <v>691</v>
      </c>
    </row>
    <row r="7" spans="1:3" ht="14.1" customHeight="1" x14ac:dyDescent="0.2">
      <c r="A7" s="762">
        <v>3</v>
      </c>
      <c r="B7" s="1417"/>
      <c r="C7" s="763" t="s">
        <v>692</v>
      </c>
    </row>
    <row r="8" spans="1:3" ht="14.1" customHeight="1" x14ac:dyDescent="0.2">
      <c r="A8" s="762">
        <v>4</v>
      </c>
      <c r="B8" s="1417"/>
      <c r="C8" s="763" t="s">
        <v>1118</v>
      </c>
    </row>
    <row r="9" spans="1:3" ht="14.1" customHeight="1" x14ac:dyDescent="0.2">
      <c r="A9" s="762">
        <v>5</v>
      </c>
      <c r="B9" s="1418"/>
      <c r="C9" s="764" t="s">
        <v>693</v>
      </c>
    </row>
    <row r="10" spans="1:3" ht="6" customHeight="1" x14ac:dyDescent="0.2">
      <c r="A10" s="1419"/>
      <c r="B10" s="1420"/>
      <c r="C10" s="1421"/>
    </row>
    <row r="11" spans="1:3" ht="14.1" customHeight="1" x14ac:dyDescent="0.2">
      <c r="A11" s="762">
        <v>6</v>
      </c>
      <c r="B11" s="1413" t="s">
        <v>694</v>
      </c>
      <c r="C11" s="192" t="s">
        <v>695</v>
      </c>
    </row>
    <row r="12" spans="1:3" ht="14.1" customHeight="1" x14ac:dyDescent="0.2">
      <c r="A12" s="762">
        <v>7</v>
      </c>
      <c r="B12" s="1413"/>
      <c r="C12" s="192" t="s">
        <v>696</v>
      </c>
    </row>
    <row r="13" spans="1:3" ht="14.1" customHeight="1" x14ac:dyDescent="0.2">
      <c r="A13" s="762">
        <v>8</v>
      </c>
      <c r="B13" s="1413"/>
      <c r="C13" s="192" t="s">
        <v>697</v>
      </c>
    </row>
    <row r="14" spans="1:3" ht="14.1" customHeight="1" x14ac:dyDescent="0.2">
      <c r="A14" s="762">
        <v>9</v>
      </c>
      <c r="B14" s="1413"/>
      <c r="C14" s="192" t="s">
        <v>698</v>
      </c>
    </row>
    <row r="15" spans="1:3" ht="14.1" customHeight="1" x14ac:dyDescent="0.2">
      <c r="A15" s="762">
        <v>10</v>
      </c>
      <c r="B15" s="1413"/>
      <c r="C15" s="192" t="s">
        <v>699</v>
      </c>
    </row>
    <row r="16" spans="1:3" ht="14.1" customHeight="1" x14ac:dyDescent="0.2">
      <c r="A16" s="762">
        <v>11</v>
      </c>
      <c r="B16" s="1413"/>
      <c r="C16" s="192" t="s">
        <v>700</v>
      </c>
    </row>
    <row r="17" spans="1:3" ht="14.1" customHeight="1" x14ac:dyDescent="0.2">
      <c r="A17" s="762">
        <v>12</v>
      </c>
      <c r="B17" s="1413"/>
      <c r="C17" s="192" t="s">
        <v>701</v>
      </c>
    </row>
    <row r="18" spans="1:3" ht="14.1" customHeight="1" x14ac:dyDescent="0.2">
      <c r="A18" s="762">
        <v>13</v>
      </c>
      <c r="B18" s="1413"/>
      <c r="C18" s="192" t="s">
        <v>702</v>
      </c>
    </row>
    <row r="19" spans="1:3" ht="14.1" customHeight="1" x14ac:dyDescent="0.2">
      <c r="A19" s="762">
        <v>14</v>
      </c>
      <c r="B19" s="1413"/>
      <c r="C19" s="192" t="s">
        <v>703</v>
      </c>
    </row>
    <row r="20" spans="1:3" ht="14.1" customHeight="1" x14ac:dyDescent="0.2">
      <c r="A20" s="762">
        <v>15</v>
      </c>
      <c r="B20" s="1413"/>
      <c r="C20" s="192" t="s">
        <v>704</v>
      </c>
    </row>
    <row r="21" spans="1:3" ht="14.1" customHeight="1" x14ac:dyDescent="0.2">
      <c r="A21" s="762">
        <v>16</v>
      </c>
      <c r="B21" s="1413"/>
      <c r="C21" s="192" t="s">
        <v>705</v>
      </c>
    </row>
    <row r="22" spans="1:3" ht="14.1" customHeight="1" x14ac:dyDescent="0.2">
      <c r="A22" s="762">
        <v>17</v>
      </c>
      <c r="B22" s="1413"/>
      <c r="C22" s="192" t="s">
        <v>706</v>
      </c>
    </row>
    <row r="23" spans="1:3" ht="14.1" customHeight="1" x14ac:dyDescent="0.2">
      <c r="A23" s="762">
        <v>18</v>
      </c>
      <c r="B23" s="1413"/>
      <c r="C23" s="192" t="s">
        <v>707</v>
      </c>
    </row>
    <row r="24" spans="1:3" ht="14.1" customHeight="1" x14ac:dyDescent="0.2">
      <c r="A24" s="762">
        <v>19</v>
      </c>
      <c r="B24" s="1413"/>
      <c r="C24" s="192" t="s">
        <v>708</v>
      </c>
    </row>
    <row r="25" spans="1:3" ht="14.1" customHeight="1" x14ac:dyDescent="0.2">
      <c r="A25" s="762">
        <v>20</v>
      </c>
      <c r="B25" s="1413"/>
      <c r="C25" s="192" t="s">
        <v>709</v>
      </c>
    </row>
    <row r="26" spans="1:3" ht="14.1" customHeight="1" x14ac:dyDescent="0.2">
      <c r="A26" s="762">
        <v>21</v>
      </c>
      <c r="B26" s="1413"/>
      <c r="C26" s="192" t="s">
        <v>710</v>
      </c>
    </row>
    <row r="27" spans="1:3" ht="14.1" customHeight="1" x14ac:dyDescent="0.2">
      <c r="A27" s="762">
        <v>22</v>
      </c>
      <c r="B27" s="1413"/>
      <c r="C27" s="192" t="s">
        <v>711</v>
      </c>
    </row>
    <row r="28" spans="1:3" ht="14.1" customHeight="1" x14ac:dyDescent="0.2">
      <c r="A28" s="762">
        <v>23</v>
      </c>
      <c r="B28" s="1413"/>
      <c r="C28" s="192" t="s">
        <v>712</v>
      </c>
    </row>
    <row r="29" spans="1:3" ht="14.1" customHeight="1" x14ac:dyDescent="0.2">
      <c r="A29" s="762">
        <v>24</v>
      </c>
      <c r="B29" s="1413"/>
      <c r="C29" s="192" t="s">
        <v>713</v>
      </c>
    </row>
    <row r="30" spans="1:3" ht="14.1" customHeight="1" x14ac:dyDescent="0.2">
      <c r="A30" s="762">
        <v>25</v>
      </c>
      <c r="B30" s="1413"/>
      <c r="C30" s="192" t="s">
        <v>714</v>
      </c>
    </row>
    <row r="31" spans="1:3" ht="14.1" customHeight="1" x14ac:dyDescent="0.2">
      <c r="A31" s="762">
        <v>26</v>
      </c>
      <c r="B31" s="1413"/>
      <c r="C31" s="192" t="s">
        <v>715</v>
      </c>
    </row>
    <row r="32" spans="1:3" ht="14.1" customHeight="1" x14ac:dyDescent="0.2">
      <c r="A32" s="762">
        <v>27</v>
      </c>
      <c r="B32" s="1413"/>
      <c r="C32" s="192" t="s">
        <v>716</v>
      </c>
    </row>
    <row r="33" spans="1:3" ht="14.1" customHeight="1" x14ac:dyDescent="0.2">
      <c r="A33" s="762">
        <v>28</v>
      </c>
      <c r="B33" s="1413"/>
      <c r="C33" s="192" t="s">
        <v>717</v>
      </c>
    </row>
    <row r="34" spans="1:3" ht="14.1" customHeight="1" x14ac:dyDescent="0.2">
      <c r="A34" s="762">
        <v>29</v>
      </c>
      <c r="B34" s="1413"/>
      <c r="C34" s="192" t="s">
        <v>718</v>
      </c>
    </row>
    <row r="35" spans="1:3" ht="14.1" customHeight="1" x14ac:dyDescent="0.2">
      <c r="A35" s="762">
        <v>30</v>
      </c>
      <c r="B35" s="1413"/>
      <c r="C35" s="192" t="s">
        <v>719</v>
      </c>
    </row>
    <row r="36" spans="1:3" ht="14.1" customHeight="1" x14ac:dyDescent="0.2">
      <c r="A36" s="762">
        <v>31</v>
      </c>
      <c r="B36" s="1413"/>
      <c r="C36" s="192" t="s">
        <v>720</v>
      </c>
    </row>
    <row r="37" spans="1:3" ht="14.1" customHeight="1" x14ac:dyDescent="0.2">
      <c r="A37" s="762">
        <v>32</v>
      </c>
      <c r="B37" s="1413"/>
      <c r="C37" s="192" t="s">
        <v>721</v>
      </c>
    </row>
    <row r="38" spans="1:3" ht="14.1" customHeight="1" x14ac:dyDescent="0.2">
      <c r="A38" s="762">
        <v>33</v>
      </c>
      <c r="B38" s="1413"/>
      <c r="C38" s="192" t="s">
        <v>722</v>
      </c>
    </row>
    <row r="39" spans="1:3" ht="14.1" customHeight="1" x14ac:dyDescent="0.2">
      <c r="A39" s="762">
        <v>34</v>
      </c>
      <c r="B39" s="1413"/>
      <c r="C39" s="192" t="s">
        <v>723</v>
      </c>
    </row>
    <row r="40" spans="1:3" ht="14.1" customHeight="1" x14ac:dyDescent="0.2">
      <c r="A40" s="762">
        <v>35</v>
      </c>
      <c r="B40" s="1413"/>
      <c r="C40" s="192" t="s">
        <v>724</v>
      </c>
    </row>
    <row r="41" spans="1:3" ht="14.1" customHeight="1" x14ac:dyDescent="0.2">
      <c r="A41" s="762">
        <v>36</v>
      </c>
      <c r="B41" s="1413"/>
      <c r="C41" s="192" t="s">
        <v>725</v>
      </c>
    </row>
    <row r="42" spans="1:3" ht="14.1" customHeight="1" x14ac:dyDescent="0.2">
      <c r="A42" s="762">
        <v>37</v>
      </c>
      <c r="B42" s="1413"/>
      <c r="C42" s="192" t="s">
        <v>726</v>
      </c>
    </row>
    <row r="43" spans="1:3" ht="14.1" customHeight="1" x14ac:dyDescent="0.2">
      <c r="A43" s="762">
        <v>38</v>
      </c>
      <c r="B43" s="1413"/>
      <c r="C43" s="192" t="s">
        <v>727</v>
      </c>
    </row>
    <row r="44" spans="1:3" ht="14.1" customHeight="1" x14ac:dyDescent="0.2">
      <c r="A44" s="762">
        <v>39</v>
      </c>
      <c r="B44" s="1413"/>
      <c r="C44" s="192" t="s">
        <v>728</v>
      </c>
    </row>
    <row r="45" spans="1:3" ht="14.1" customHeight="1" x14ac:dyDescent="0.2">
      <c r="A45" s="762">
        <v>40</v>
      </c>
      <c r="B45" s="1413"/>
      <c r="C45" s="192" t="s">
        <v>729</v>
      </c>
    </row>
    <row r="46" spans="1:3" ht="14.1" customHeight="1" x14ac:dyDescent="0.2">
      <c r="A46" s="762">
        <v>41</v>
      </c>
      <c r="B46" s="1413"/>
      <c r="C46" s="192" t="s">
        <v>730</v>
      </c>
    </row>
    <row r="47" spans="1:3" ht="14.1" customHeight="1" x14ac:dyDescent="0.2">
      <c r="A47" s="762">
        <v>42</v>
      </c>
      <c r="B47" s="1413"/>
      <c r="C47" s="192" t="s">
        <v>731</v>
      </c>
    </row>
    <row r="48" spans="1:3" ht="14.1" customHeight="1" x14ac:dyDescent="0.2">
      <c r="A48" s="762">
        <v>43</v>
      </c>
      <c r="B48" s="1413"/>
      <c r="C48" s="192" t="s">
        <v>732</v>
      </c>
    </row>
    <row r="49" spans="1:3" ht="14.1" customHeight="1" x14ac:dyDescent="0.2">
      <c r="A49" s="762">
        <v>44</v>
      </c>
      <c r="B49" s="1413"/>
      <c r="C49" s="192" t="s">
        <v>733</v>
      </c>
    </row>
    <row r="50" spans="1:3" ht="14.1" customHeight="1" x14ac:dyDescent="0.2">
      <c r="A50" s="762">
        <v>45</v>
      </c>
      <c r="B50" s="1413"/>
      <c r="C50" s="192" t="s">
        <v>734</v>
      </c>
    </row>
    <row r="51" spans="1:3" ht="14.1" customHeight="1" x14ac:dyDescent="0.2">
      <c r="A51" s="762">
        <v>46</v>
      </c>
      <c r="B51" s="1413"/>
      <c r="C51" s="192" t="s">
        <v>735</v>
      </c>
    </row>
    <row r="52" spans="1:3" ht="14.1" customHeight="1" x14ac:dyDescent="0.2">
      <c r="A52" s="762">
        <v>47</v>
      </c>
      <c r="B52" s="1413"/>
      <c r="C52" s="192" t="s">
        <v>736</v>
      </c>
    </row>
    <row r="53" spans="1:3" ht="14.1" customHeight="1" x14ac:dyDescent="0.2">
      <c r="A53" s="762">
        <v>48</v>
      </c>
      <c r="B53" s="1413"/>
      <c r="C53" s="192" t="s">
        <v>737</v>
      </c>
    </row>
    <row r="54" spans="1:3" ht="14.1" customHeight="1" x14ac:dyDescent="0.2">
      <c r="A54" s="762">
        <v>49</v>
      </c>
      <c r="B54" s="1413"/>
      <c r="C54" s="192" t="s">
        <v>738</v>
      </c>
    </row>
    <row r="55" spans="1:3" ht="14.1" customHeight="1" x14ac:dyDescent="0.2">
      <c r="A55" s="762">
        <v>50</v>
      </c>
      <c r="B55" s="1413"/>
      <c r="C55" s="192" t="s">
        <v>739</v>
      </c>
    </row>
    <row r="56" spans="1:3" ht="14.1" customHeight="1" x14ac:dyDescent="0.2">
      <c r="A56" s="762">
        <v>51</v>
      </c>
      <c r="B56" s="1413"/>
      <c r="C56" s="192" t="s">
        <v>740</v>
      </c>
    </row>
    <row r="57" spans="1:3" ht="14.1" customHeight="1" x14ac:dyDescent="0.2">
      <c r="A57" s="762">
        <v>52</v>
      </c>
      <c r="B57" s="1413"/>
      <c r="C57" s="192" t="s">
        <v>741</v>
      </c>
    </row>
    <row r="58" spans="1:3" ht="14.1" customHeight="1" x14ac:dyDescent="0.2">
      <c r="A58" s="762">
        <v>53</v>
      </c>
      <c r="B58" s="1413"/>
      <c r="C58" s="192" t="s">
        <v>742</v>
      </c>
    </row>
    <row r="59" spans="1:3" ht="14.1" customHeight="1" x14ac:dyDescent="0.2">
      <c r="A59" s="762">
        <v>54</v>
      </c>
      <c r="B59" s="1413"/>
      <c r="C59" s="192" t="s">
        <v>743</v>
      </c>
    </row>
    <row r="60" spans="1:3" ht="14.1" customHeight="1" x14ac:dyDescent="0.2">
      <c r="A60" s="762">
        <v>55</v>
      </c>
      <c r="B60" s="1413"/>
      <c r="C60" s="192" t="s">
        <v>744</v>
      </c>
    </row>
    <row r="61" spans="1:3" ht="14.1" customHeight="1" x14ac:dyDescent="0.2">
      <c r="A61" s="762">
        <v>56</v>
      </c>
      <c r="B61" s="1413"/>
      <c r="C61" s="192" t="s">
        <v>745</v>
      </c>
    </row>
    <row r="62" spans="1:3" ht="14.1" customHeight="1" x14ac:dyDescent="0.2">
      <c r="A62" s="762">
        <v>57</v>
      </c>
      <c r="B62" s="1413"/>
      <c r="C62" s="192" t="s">
        <v>746</v>
      </c>
    </row>
    <row r="63" spans="1:3" ht="14.1" customHeight="1" x14ac:dyDescent="0.2">
      <c r="A63" s="762">
        <v>58</v>
      </c>
      <c r="B63" s="1413"/>
      <c r="C63" s="192" t="s">
        <v>747</v>
      </c>
    </row>
    <row r="64" spans="1:3" ht="14.1" customHeight="1" x14ac:dyDescent="0.2">
      <c r="A64" s="762">
        <v>59</v>
      </c>
      <c r="B64" s="1413"/>
      <c r="C64" s="192" t="s">
        <v>748</v>
      </c>
    </row>
    <row r="65" spans="1:3" ht="14.1" customHeight="1" x14ac:dyDescent="0.2">
      <c r="A65" s="762">
        <v>60</v>
      </c>
      <c r="B65" s="1413"/>
      <c r="C65" s="192" t="s">
        <v>749</v>
      </c>
    </row>
    <row r="66" spans="1:3" ht="14.1" customHeight="1" x14ac:dyDescent="0.2">
      <c r="A66" s="762">
        <v>61</v>
      </c>
      <c r="B66" s="1413"/>
      <c r="C66" s="192" t="s">
        <v>750</v>
      </c>
    </row>
    <row r="67" spans="1:3" ht="14.1" customHeight="1" x14ac:dyDescent="0.2">
      <c r="A67" s="762">
        <v>62</v>
      </c>
      <c r="B67" s="1413"/>
      <c r="C67" s="192" t="s">
        <v>751</v>
      </c>
    </row>
    <row r="68" spans="1:3" ht="14.1" customHeight="1" x14ac:dyDescent="0.2">
      <c r="A68" s="762">
        <v>63</v>
      </c>
      <c r="B68" s="1413"/>
      <c r="C68" s="192" t="s">
        <v>752</v>
      </c>
    </row>
    <row r="69" spans="1:3" ht="6" customHeight="1" x14ac:dyDescent="0.2">
      <c r="A69" s="1419"/>
      <c r="B69" s="1420"/>
      <c r="C69" s="1421"/>
    </row>
    <row r="70" spans="1:3" ht="14.1" customHeight="1" x14ac:dyDescent="0.2">
      <c r="A70" s="762">
        <v>64</v>
      </c>
      <c r="B70" s="1413" t="s">
        <v>1119</v>
      </c>
      <c r="C70" s="192" t="s">
        <v>1120</v>
      </c>
    </row>
    <row r="71" spans="1:3" ht="14.1" customHeight="1" x14ac:dyDescent="0.2">
      <c r="A71" s="762">
        <v>65</v>
      </c>
      <c r="B71" s="1413"/>
      <c r="C71" s="192" t="s">
        <v>1121</v>
      </c>
    </row>
    <row r="72" spans="1:3" ht="14.1" customHeight="1" x14ac:dyDescent="0.2">
      <c r="A72" s="762">
        <v>66</v>
      </c>
      <c r="B72" s="1413"/>
      <c r="C72" s="192" t="s">
        <v>1122</v>
      </c>
    </row>
    <row r="73" spans="1:3" ht="14.1" customHeight="1" x14ac:dyDescent="0.2">
      <c r="A73" s="762">
        <v>67</v>
      </c>
      <c r="B73" s="1413"/>
      <c r="C73" s="192" t="s">
        <v>1123</v>
      </c>
    </row>
    <row r="74" spans="1:3" ht="14.1" customHeight="1" x14ac:dyDescent="0.2">
      <c r="A74" s="762">
        <v>68</v>
      </c>
      <c r="B74" s="1413"/>
      <c r="C74" s="192" t="s">
        <v>1124</v>
      </c>
    </row>
    <row r="75" spans="1:3" ht="14.1" customHeight="1" x14ac:dyDescent="0.2">
      <c r="A75" s="762">
        <v>69</v>
      </c>
      <c r="B75" s="1413"/>
      <c r="C75" s="192" t="s">
        <v>1125</v>
      </c>
    </row>
    <row r="76" spans="1:3" ht="14.1" customHeight="1" x14ac:dyDescent="0.2">
      <c r="A76" s="762">
        <v>70</v>
      </c>
      <c r="B76" s="1413"/>
      <c r="C76" s="192" t="s">
        <v>1126</v>
      </c>
    </row>
    <row r="77" spans="1:3" ht="14.1" customHeight="1" x14ac:dyDescent="0.2">
      <c r="A77" s="762">
        <v>71</v>
      </c>
      <c r="B77" s="1413"/>
      <c r="C77" s="192" t="s">
        <v>1127</v>
      </c>
    </row>
    <row r="78" spans="1:3" ht="14.1" customHeight="1" x14ac:dyDescent="0.2">
      <c r="A78" s="762">
        <v>72</v>
      </c>
      <c r="B78" s="1413"/>
      <c r="C78" s="192" t="s">
        <v>1128</v>
      </c>
    </row>
    <row r="79" spans="1:3" ht="14.1" customHeight="1" x14ac:dyDescent="0.2">
      <c r="A79" s="762">
        <v>73</v>
      </c>
      <c r="B79" s="1413"/>
      <c r="C79" s="192" t="s">
        <v>1129</v>
      </c>
    </row>
    <row r="80" spans="1:3" ht="14.1" customHeight="1" x14ac:dyDescent="0.2">
      <c r="A80" s="762">
        <v>74</v>
      </c>
      <c r="B80" s="1413"/>
      <c r="C80" s="192" t="s">
        <v>1130</v>
      </c>
    </row>
    <row r="81" spans="1:3" ht="14.1" customHeight="1" x14ac:dyDescent="0.2">
      <c r="A81" s="762">
        <v>75</v>
      </c>
      <c r="B81" s="1413"/>
      <c r="C81" s="192" t="s">
        <v>1131</v>
      </c>
    </row>
    <row r="82" spans="1:3" ht="14.1" customHeight="1" x14ac:dyDescent="0.2">
      <c r="A82" s="762">
        <v>76</v>
      </c>
      <c r="B82" s="1413"/>
      <c r="C82" s="192" t="s">
        <v>1132</v>
      </c>
    </row>
    <row r="83" spans="1:3" ht="14.1" customHeight="1" x14ac:dyDescent="0.2">
      <c r="A83" s="762">
        <v>77</v>
      </c>
      <c r="B83" s="1413"/>
      <c r="C83" s="192" t="s">
        <v>1133</v>
      </c>
    </row>
    <row r="84" spans="1:3" ht="14.1" customHeight="1" x14ac:dyDescent="0.2">
      <c r="A84" s="762">
        <v>78</v>
      </c>
      <c r="B84" s="1414"/>
      <c r="C84" s="192" t="s">
        <v>1134</v>
      </c>
    </row>
    <row r="85" spans="1:3" ht="14.1" customHeight="1" x14ac:dyDescent="0.2">
      <c r="A85" s="762">
        <v>79</v>
      </c>
      <c r="B85" s="1414"/>
      <c r="C85" s="192" t="s">
        <v>1135</v>
      </c>
    </row>
    <row r="86" spans="1:3" ht="14.1" customHeight="1" x14ac:dyDescent="0.2">
      <c r="A86" s="762">
        <v>80</v>
      </c>
      <c r="B86" s="1414"/>
      <c r="C86" s="192" t="s">
        <v>1136</v>
      </c>
    </row>
    <row r="87" spans="1:3" ht="14.1" customHeight="1" x14ac:dyDescent="0.2">
      <c r="A87" s="762">
        <v>81</v>
      </c>
      <c r="B87" s="1414"/>
      <c r="C87" s="192" t="s">
        <v>1137</v>
      </c>
    </row>
    <row r="88" spans="1:3" ht="14.1" customHeight="1" x14ac:dyDescent="0.2">
      <c r="A88" s="762">
        <v>82</v>
      </c>
      <c r="B88" s="1414"/>
      <c r="C88" s="192" t="s">
        <v>1138</v>
      </c>
    </row>
    <row r="89" spans="1:3" ht="14.1" customHeight="1" x14ac:dyDescent="0.2">
      <c r="A89" s="762">
        <v>83</v>
      </c>
      <c r="B89" s="1414"/>
      <c r="C89" s="192" t="s">
        <v>1139</v>
      </c>
    </row>
    <row r="90" spans="1:3" ht="14.1" customHeight="1" x14ac:dyDescent="0.2">
      <c r="A90" s="762">
        <v>84</v>
      </c>
      <c r="B90" s="1414"/>
      <c r="C90" s="192" t="s">
        <v>1140</v>
      </c>
    </row>
    <row r="91" spans="1:3" ht="14.1" customHeight="1" x14ac:dyDescent="0.2">
      <c r="A91" s="762">
        <v>85</v>
      </c>
      <c r="B91" s="1414"/>
      <c r="C91" s="192" t="s">
        <v>1141</v>
      </c>
    </row>
    <row r="92" spans="1:3" ht="14.1" customHeight="1" x14ac:dyDescent="0.2">
      <c r="A92" s="762">
        <v>86</v>
      </c>
      <c r="B92" s="1414"/>
      <c r="C92" s="192" t="s">
        <v>1142</v>
      </c>
    </row>
    <row r="93" spans="1:3" ht="14.1" customHeight="1" x14ac:dyDescent="0.2">
      <c r="A93" s="762">
        <v>87</v>
      </c>
      <c r="B93" s="1414"/>
      <c r="C93" s="192" t="s">
        <v>1143</v>
      </c>
    </row>
    <row r="94" spans="1:3" ht="14.1" customHeight="1" x14ac:dyDescent="0.2">
      <c r="A94" s="762">
        <v>88</v>
      </c>
      <c r="B94" s="1414"/>
      <c r="C94" s="192" t="s">
        <v>1144</v>
      </c>
    </row>
    <row r="95" spans="1:3" ht="14.1" customHeight="1" x14ac:dyDescent="0.2">
      <c r="A95" s="762">
        <v>89</v>
      </c>
      <c r="B95" s="1414"/>
      <c r="C95" s="192" t="s">
        <v>1145</v>
      </c>
    </row>
    <row r="96" spans="1:3" ht="14.1" customHeight="1" x14ac:dyDescent="0.2">
      <c r="A96" s="762">
        <v>90</v>
      </c>
      <c r="B96" s="1414"/>
      <c r="C96" s="192" t="s">
        <v>1146</v>
      </c>
    </row>
    <row r="97" spans="1:5" ht="14.1" customHeight="1" x14ac:dyDescent="0.2">
      <c r="A97" s="762">
        <v>91</v>
      </c>
      <c r="B97" s="1414"/>
      <c r="C97" s="192" t="s">
        <v>1147</v>
      </c>
    </row>
    <row r="98" spans="1:5" ht="5.25" customHeight="1" x14ac:dyDescent="0.2">
      <c r="A98" s="739"/>
      <c r="B98" s="739"/>
      <c r="C98" s="739"/>
    </row>
    <row r="99" spans="1:5" ht="31.5" customHeight="1" x14ac:dyDescent="0.2">
      <c r="A99" s="762">
        <v>92</v>
      </c>
      <c r="B99" s="765" t="s">
        <v>1148</v>
      </c>
      <c r="C99" s="766" t="s">
        <v>1149</v>
      </c>
    </row>
    <row r="100" spans="1:5" ht="15.75" customHeight="1" x14ac:dyDescent="0.2">
      <c r="A100" s="767"/>
      <c r="B100" s="768"/>
      <c r="C100" s="769"/>
    </row>
    <row r="102" spans="1:5" x14ac:dyDescent="0.2">
      <c r="A102" s="9" t="s">
        <v>1191</v>
      </c>
      <c r="C102" s="734" t="s">
        <v>809</v>
      </c>
      <c r="D102" s="325"/>
      <c r="E102" s="325"/>
    </row>
    <row r="103" spans="1:5" x14ac:dyDescent="0.2">
      <c r="C103" s="734" t="s">
        <v>810</v>
      </c>
      <c r="D103" s="325"/>
      <c r="E103" s="325"/>
    </row>
  </sheetData>
  <mergeCells count="6">
    <mergeCell ref="B70:B97"/>
    <mergeCell ref="A2:C2"/>
    <mergeCell ref="B5:B9"/>
    <mergeCell ref="A10:C10"/>
    <mergeCell ref="B11:B68"/>
    <mergeCell ref="A69:C6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V33"/>
  <sheetViews>
    <sheetView topLeftCell="B1" zoomScale="85" zoomScaleNormal="85" zoomScaleSheetLayoutView="86" workbookViewId="0">
      <selection activeCell="G12" sqref="G12:J12"/>
    </sheetView>
  </sheetViews>
  <sheetFormatPr defaultRowHeight="12.75" x14ac:dyDescent="0.2"/>
  <cols>
    <col min="1" max="1" width="4.85546875" customWidth="1"/>
    <col min="2" max="2" width="19.5703125" customWidth="1"/>
    <col min="3" max="3" width="11" customWidth="1"/>
    <col min="4" max="4" width="11.140625" customWidth="1"/>
    <col min="5" max="5" width="10.85546875" customWidth="1"/>
    <col min="6" max="6" width="13.5703125" customWidth="1"/>
    <col min="7" max="7" width="11.7109375" customWidth="1"/>
    <col min="8" max="8" width="11.140625" customWidth="1"/>
    <col min="9" max="9" width="10.140625" customWidth="1"/>
    <col min="10" max="10" width="11.140625" customWidth="1"/>
    <col min="11" max="11" width="10.140625" customWidth="1"/>
    <col min="12" max="12" width="10" customWidth="1"/>
    <col min="13" max="13" width="8.5703125" customWidth="1"/>
    <col min="14" max="15" width="11" customWidth="1"/>
    <col min="16" max="16" width="10.28515625" customWidth="1"/>
    <col min="17" max="17" width="9.5703125" customWidth="1"/>
    <col min="18" max="18" width="11.85546875" customWidth="1"/>
    <col min="19" max="19" width="10.5703125" customWidth="1"/>
    <col min="20" max="20" width="9.85546875" customWidth="1"/>
    <col min="21" max="21" width="8.7109375" customWidth="1"/>
    <col min="22" max="22" width="12.28515625" customWidth="1"/>
    <col min="28" max="28" width="11" customWidth="1"/>
    <col min="29" max="30" width="8.85546875" hidden="1" customWidth="1"/>
  </cols>
  <sheetData>
    <row r="1" spans="1:256" x14ac:dyDescent="0.2">
      <c r="A1" s="934"/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</row>
    <row r="2" spans="1:256" x14ac:dyDescent="0.2">
      <c r="A2" s="934"/>
      <c r="B2" s="934"/>
      <c r="C2" s="934"/>
      <c r="D2" s="934"/>
      <c r="E2" s="934"/>
      <c r="F2" s="934"/>
      <c r="G2" s="1085"/>
      <c r="H2" s="1085"/>
      <c r="I2" s="1085"/>
      <c r="J2" s="1085"/>
      <c r="K2" s="1085"/>
      <c r="L2" s="1085"/>
      <c r="M2" s="1085"/>
      <c r="N2" s="1085"/>
      <c r="O2" s="1085"/>
      <c r="P2" s="914"/>
      <c r="Q2" s="914"/>
      <c r="R2" s="914"/>
      <c r="S2" s="934"/>
      <c r="T2" s="915" t="s">
        <v>55</v>
      </c>
      <c r="U2" s="934"/>
      <c r="V2" s="934"/>
    </row>
    <row r="3" spans="1:256" ht="15" x14ac:dyDescent="0.25">
      <c r="A3" s="1070" t="s">
        <v>53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934"/>
    </row>
    <row r="4" spans="1:256" ht="15.75" x14ac:dyDescent="0.25">
      <c r="A4" s="1113" t="s">
        <v>921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2">
      <c r="A5" s="934"/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</row>
    <row r="6" spans="1:256" x14ac:dyDescent="0.2">
      <c r="A6" s="934"/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</row>
    <row r="7" spans="1:256" ht="15.75" x14ac:dyDescent="0.25">
      <c r="A7" s="916"/>
      <c r="B7" s="1136" t="s">
        <v>1044</v>
      </c>
      <c r="C7" s="1136"/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  <c r="S7" s="1136"/>
      <c r="T7" s="1136"/>
      <c r="U7" s="1136"/>
      <c r="V7" s="1136"/>
    </row>
    <row r="8" spans="1:256" ht="15.75" x14ac:dyDescent="0.25">
      <c r="A8" s="1116" t="s">
        <v>833</v>
      </c>
      <c r="B8" s="1116"/>
      <c r="C8" s="1116"/>
      <c r="D8" s="918"/>
      <c r="E8" s="918"/>
      <c r="F8" s="918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34"/>
    </row>
    <row r="9" spans="1:256" x14ac:dyDescent="0.2">
      <c r="A9" s="934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</row>
    <row r="10" spans="1:256" ht="15" x14ac:dyDescent="0.25">
      <c r="A10" s="934"/>
      <c r="B10" s="934"/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1156" t="s">
        <v>419</v>
      </c>
      <c r="V10" s="1156"/>
      <c r="W10" s="711"/>
      <c r="X10" s="711"/>
      <c r="Y10" s="711"/>
      <c r="Z10" s="711"/>
      <c r="AA10" s="711"/>
      <c r="AB10" s="1124"/>
      <c r="AC10" s="1124"/>
      <c r="AD10" s="1124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  <c r="CH10" s="711"/>
      <c r="CI10" s="711"/>
      <c r="CJ10" s="711"/>
      <c r="CK10" s="711"/>
      <c r="CL10" s="711"/>
      <c r="CM10" s="711"/>
      <c r="CN10" s="711"/>
      <c r="CO10" s="711"/>
      <c r="CP10" s="711"/>
      <c r="CQ10" s="711"/>
      <c r="CR10" s="711"/>
      <c r="CS10" s="711"/>
      <c r="CT10" s="711"/>
      <c r="CU10" s="711"/>
      <c r="CV10" s="711"/>
      <c r="CW10" s="711"/>
      <c r="CX10" s="711"/>
      <c r="CY10" s="711"/>
      <c r="CZ10" s="711"/>
      <c r="DA10" s="711"/>
      <c r="DB10" s="711"/>
      <c r="DC10" s="711"/>
      <c r="DD10" s="711"/>
      <c r="DE10" s="711"/>
      <c r="DF10" s="711"/>
      <c r="DG10" s="711"/>
      <c r="DH10" s="711"/>
      <c r="DI10" s="711"/>
      <c r="DJ10" s="711"/>
      <c r="DK10" s="711"/>
      <c r="DL10" s="711"/>
      <c r="DM10" s="711"/>
      <c r="DN10" s="711"/>
      <c r="DO10" s="711"/>
      <c r="DP10" s="711"/>
      <c r="DQ10" s="711"/>
      <c r="DR10" s="711"/>
      <c r="DS10" s="711"/>
      <c r="DT10" s="711"/>
      <c r="DU10" s="711"/>
      <c r="DV10" s="711"/>
      <c r="DW10" s="711"/>
      <c r="DX10" s="711"/>
      <c r="DY10" s="711"/>
      <c r="DZ10" s="711"/>
      <c r="EA10" s="711"/>
      <c r="EB10" s="711"/>
      <c r="EC10" s="711"/>
      <c r="ED10" s="711"/>
      <c r="EE10" s="711"/>
      <c r="EF10" s="711"/>
      <c r="EG10" s="711"/>
      <c r="EH10" s="711"/>
      <c r="EI10" s="711"/>
      <c r="EJ10" s="711"/>
      <c r="EK10" s="711"/>
      <c r="EL10" s="711"/>
      <c r="EM10" s="711"/>
      <c r="EN10" s="711"/>
      <c r="EO10" s="711"/>
      <c r="EP10" s="711"/>
      <c r="EQ10" s="711"/>
      <c r="ER10" s="711"/>
      <c r="ES10" s="711"/>
      <c r="ET10" s="711"/>
      <c r="EU10" s="711"/>
      <c r="EV10" s="711"/>
      <c r="EW10" s="711"/>
      <c r="EX10" s="711"/>
      <c r="EY10" s="711"/>
      <c r="EZ10" s="711"/>
      <c r="FA10" s="711"/>
      <c r="FB10" s="711"/>
      <c r="FC10" s="711"/>
      <c r="FD10" s="711"/>
      <c r="FE10" s="711"/>
      <c r="FF10" s="711"/>
      <c r="FG10" s="711"/>
      <c r="FH10" s="711"/>
      <c r="FI10" s="711"/>
      <c r="FJ10" s="711"/>
      <c r="FK10" s="711"/>
      <c r="FL10" s="711"/>
      <c r="FM10" s="711"/>
      <c r="FN10" s="711"/>
      <c r="FO10" s="711"/>
      <c r="FP10" s="711"/>
      <c r="FQ10" s="711"/>
      <c r="FR10" s="711"/>
      <c r="FS10" s="711"/>
      <c r="FT10" s="711"/>
      <c r="FU10" s="711"/>
      <c r="FV10" s="711"/>
      <c r="FW10" s="711"/>
      <c r="FX10" s="711"/>
      <c r="FY10" s="711"/>
      <c r="FZ10" s="711"/>
      <c r="GA10" s="711"/>
      <c r="GB10" s="711"/>
      <c r="GC10" s="711"/>
      <c r="GD10" s="711"/>
      <c r="GE10" s="711"/>
      <c r="GF10" s="711"/>
      <c r="GG10" s="711"/>
      <c r="GH10" s="711"/>
      <c r="GI10" s="711"/>
      <c r="GJ10" s="711"/>
      <c r="GK10" s="711"/>
      <c r="GL10" s="711"/>
      <c r="GM10" s="711"/>
      <c r="GN10" s="711"/>
      <c r="GO10" s="711"/>
      <c r="GP10" s="711"/>
      <c r="GQ10" s="711"/>
      <c r="GR10" s="711"/>
      <c r="GS10" s="711"/>
      <c r="GT10" s="711"/>
      <c r="GU10" s="711"/>
      <c r="GV10" s="711"/>
      <c r="GW10" s="711"/>
      <c r="GX10" s="711"/>
      <c r="GY10" s="711"/>
      <c r="GZ10" s="711"/>
      <c r="HA10" s="711"/>
      <c r="HB10" s="711"/>
      <c r="HC10" s="711"/>
      <c r="HD10" s="711"/>
      <c r="HE10" s="711"/>
      <c r="HF10" s="711"/>
      <c r="HG10" s="711"/>
      <c r="HH10" s="711"/>
      <c r="HI10" s="711"/>
      <c r="HJ10" s="711"/>
      <c r="HK10" s="711"/>
      <c r="HL10" s="711"/>
      <c r="HM10" s="711"/>
      <c r="HN10" s="711"/>
      <c r="HO10" s="711"/>
      <c r="HP10" s="711"/>
      <c r="HQ10" s="711"/>
      <c r="HR10" s="711"/>
      <c r="HS10" s="711"/>
      <c r="HT10" s="711"/>
      <c r="HU10" s="711"/>
      <c r="HV10" s="711"/>
      <c r="HW10" s="711"/>
      <c r="HX10" s="711"/>
      <c r="HY10" s="711"/>
      <c r="HZ10" s="711"/>
      <c r="IA10" s="711"/>
      <c r="IB10" s="711"/>
      <c r="IC10" s="711"/>
      <c r="ID10" s="711"/>
      <c r="IE10" s="711"/>
      <c r="IF10" s="711"/>
      <c r="IG10" s="711"/>
      <c r="IH10" s="711"/>
      <c r="II10" s="711"/>
      <c r="IJ10" s="711"/>
      <c r="IK10" s="711"/>
      <c r="IL10" s="711"/>
      <c r="IM10" s="711"/>
      <c r="IN10" s="711"/>
      <c r="IO10" s="711"/>
      <c r="IP10" s="711"/>
      <c r="IQ10" s="711"/>
      <c r="IR10" s="711"/>
      <c r="IS10" s="711"/>
      <c r="IT10" s="711"/>
      <c r="IU10" s="711"/>
      <c r="IV10" s="711"/>
    </row>
    <row r="11" spans="1:256" ht="12.75" customHeight="1" x14ac:dyDescent="0.2">
      <c r="A11" s="1137" t="s">
        <v>2</v>
      </c>
      <c r="B11" s="1137" t="s">
        <v>99</v>
      </c>
      <c r="C11" s="1139" t="s">
        <v>138</v>
      </c>
      <c r="D11" s="1140"/>
      <c r="E11" s="1140"/>
      <c r="F11" s="1141"/>
      <c r="G11" s="1145" t="s">
        <v>1199</v>
      </c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7"/>
      <c r="S11" s="1148" t="s">
        <v>217</v>
      </c>
      <c r="T11" s="1149"/>
      <c r="U11" s="1149"/>
      <c r="V11" s="1149"/>
      <c r="W11" s="706"/>
      <c r="X11" s="706"/>
      <c r="Y11" s="706"/>
      <c r="Z11" s="706"/>
      <c r="AA11" s="706"/>
      <c r="AB11" s="706"/>
      <c r="AC11" s="706"/>
      <c r="AD11" s="70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x14ac:dyDescent="0.2">
      <c r="A12" s="1138"/>
      <c r="B12" s="1138"/>
      <c r="C12" s="1142"/>
      <c r="D12" s="1143"/>
      <c r="E12" s="1143"/>
      <c r="F12" s="1144"/>
      <c r="G12" s="1152" t="s">
        <v>153</v>
      </c>
      <c r="H12" s="1153"/>
      <c r="I12" s="1153"/>
      <c r="J12" s="1154"/>
      <c r="K12" s="1152" t="s">
        <v>154</v>
      </c>
      <c r="L12" s="1153"/>
      <c r="M12" s="1153"/>
      <c r="N12" s="1154"/>
      <c r="O12" s="1155" t="s">
        <v>16</v>
      </c>
      <c r="P12" s="1155"/>
      <c r="Q12" s="1155"/>
      <c r="R12" s="1155"/>
      <c r="S12" s="1150"/>
      <c r="T12" s="1151"/>
      <c r="U12" s="1151"/>
      <c r="V12" s="1151"/>
      <c r="W12" s="706"/>
      <c r="X12" s="706"/>
      <c r="Y12" s="706"/>
      <c r="Z12" s="706"/>
      <c r="AA12" s="706"/>
      <c r="AB12" s="706"/>
      <c r="AC12" s="706"/>
      <c r="AD12" s="706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38.25" x14ac:dyDescent="0.2">
      <c r="A13" s="925"/>
      <c r="B13" s="925"/>
      <c r="C13" s="919" t="s">
        <v>218</v>
      </c>
      <c r="D13" s="919" t="s">
        <v>219</v>
      </c>
      <c r="E13" s="919" t="s">
        <v>220</v>
      </c>
      <c r="F13" s="919" t="s">
        <v>85</v>
      </c>
      <c r="G13" s="919" t="s">
        <v>218</v>
      </c>
      <c r="H13" s="919" t="s">
        <v>219</v>
      </c>
      <c r="I13" s="919" t="s">
        <v>220</v>
      </c>
      <c r="J13" s="919" t="s">
        <v>16</v>
      </c>
      <c r="K13" s="919" t="s">
        <v>218</v>
      </c>
      <c r="L13" s="919" t="s">
        <v>219</v>
      </c>
      <c r="M13" s="919" t="s">
        <v>220</v>
      </c>
      <c r="N13" s="919" t="s">
        <v>85</v>
      </c>
      <c r="O13" s="919" t="s">
        <v>218</v>
      </c>
      <c r="P13" s="919" t="s">
        <v>219</v>
      </c>
      <c r="Q13" s="919" t="s">
        <v>220</v>
      </c>
      <c r="R13" s="919" t="s">
        <v>16</v>
      </c>
      <c r="S13" s="292" t="s">
        <v>415</v>
      </c>
      <c r="T13" s="292" t="s">
        <v>416</v>
      </c>
      <c r="U13" s="292" t="s">
        <v>417</v>
      </c>
      <c r="V13" s="632" t="s">
        <v>418</v>
      </c>
      <c r="W13" s="706"/>
      <c r="X13" s="706"/>
      <c r="Y13" s="706"/>
      <c r="Z13" s="706"/>
      <c r="AA13" s="706"/>
      <c r="AB13" s="706"/>
      <c r="AC13" s="706"/>
      <c r="AD13" s="70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x14ac:dyDescent="0.2">
      <c r="A14" s="81">
        <v>1</v>
      </c>
      <c r="B14" s="633">
        <v>2</v>
      </c>
      <c r="C14" s="81">
        <v>3</v>
      </c>
      <c r="D14" s="81">
        <v>4</v>
      </c>
      <c r="E14" s="633">
        <v>5</v>
      </c>
      <c r="F14" s="81">
        <v>6</v>
      </c>
      <c r="G14" s="81">
        <v>7</v>
      </c>
      <c r="H14" s="633">
        <v>8</v>
      </c>
      <c r="I14" s="81">
        <v>9</v>
      </c>
      <c r="J14" s="81">
        <v>10</v>
      </c>
      <c r="K14" s="633">
        <v>11</v>
      </c>
      <c r="L14" s="81">
        <v>12</v>
      </c>
      <c r="M14" s="81">
        <v>13</v>
      </c>
      <c r="N14" s="633">
        <v>14</v>
      </c>
      <c r="O14" s="81">
        <v>15</v>
      </c>
      <c r="P14" s="81">
        <v>16</v>
      </c>
      <c r="Q14" s="633">
        <v>17</v>
      </c>
      <c r="R14" s="81">
        <v>18</v>
      </c>
      <c r="S14" s="81">
        <v>19</v>
      </c>
      <c r="T14" s="633">
        <v>20</v>
      </c>
      <c r="U14" s="81">
        <v>21</v>
      </c>
      <c r="V14" s="81">
        <v>22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26.25" customHeight="1" x14ac:dyDescent="0.2">
      <c r="A15" s="12"/>
      <c r="B15" s="296" t="s">
        <v>207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3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1"/>
      <c r="BM15" s="711"/>
      <c r="BN15" s="711"/>
      <c r="BO15" s="711"/>
      <c r="BP15" s="711"/>
      <c r="BQ15" s="711"/>
      <c r="BR15" s="711"/>
      <c r="BS15" s="711"/>
      <c r="BT15" s="711"/>
      <c r="BU15" s="711"/>
      <c r="BV15" s="711"/>
      <c r="BW15" s="711"/>
      <c r="BX15" s="711"/>
      <c r="BY15" s="711"/>
      <c r="BZ15" s="711"/>
      <c r="CA15" s="711"/>
      <c r="CB15" s="711"/>
      <c r="CC15" s="711"/>
      <c r="CD15" s="711"/>
      <c r="CE15" s="711"/>
      <c r="CF15" s="711"/>
      <c r="CG15" s="711"/>
      <c r="CH15" s="711"/>
      <c r="CI15" s="711"/>
      <c r="CJ15" s="711"/>
      <c r="CK15" s="711"/>
      <c r="CL15" s="711"/>
      <c r="CM15" s="711"/>
      <c r="CN15" s="711"/>
      <c r="CO15" s="711"/>
      <c r="CP15" s="711"/>
      <c r="CQ15" s="711"/>
      <c r="CR15" s="711"/>
      <c r="CS15" s="711"/>
      <c r="CT15" s="711"/>
      <c r="CU15" s="711"/>
      <c r="CV15" s="711"/>
      <c r="CW15" s="711"/>
      <c r="CX15" s="711"/>
      <c r="CY15" s="711"/>
      <c r="CZ15" s="711"/>
      <c r="DA15" s="711"/>
      <c r="DB15" s="711"/>
      <c r="DC15" s="711"/>
      <c r="DD15" s="711"/>
      <c r="DE15" s="711"/>
      <c r="DF15" s="711"/>
      <c r="DG15" s="711"/>
      <c r="DH15" s="711"/>
      <c r="DI15" s="711"/>
      <c r="DJ15" s="711"/>
      <c r="DK15" s="711"/>
      <c r="DL15" s="711"/>
      <c r="DM15" s="711"/>
      <c r="DN15" s="711"/>
      <c r="DO15" s="711"/>
      <c r="DP15" s="711"/>
      <c r="DQ15" s="711"/>
      <c r="DR15" s="711"/>
      <c r="DS15" s="711"/>
      <c r="DT15" s="711"/>
      <c r="DU15" s="711"/>
      <c r="DV15" s="711"/>
      <c r="DW15" s="711"/>
      <c r="DX15" s="711"/>
      <c r="DY15" s="711"/>
      <c r="DZ15" s="711"/>
      <c r="EA15" s="711"/>
      <c r="EB15" s="711"/>
      <c r="EC15" s="711"/>
      <c r="ED15" s="711"/>
      <c r="EE15" s="711"/>
      <c r="EF15" s="711"/>
      <c r="EG15" s="711"/>
      <c r="EH15" s="711"/>
      <c r="EI15" s="711"/>
      <c r="EJ15" s="711"/>
      <c r="EK15" s="711"/>
      <c r="EL15" s="711"/>
      <c r="EM15" s="711"/>
      <c r="EN15" s="711"/>
      <c r="EO15" s="711"/>
      <c r="EP15" s="711"/>
      <c r="EQ15" s="711"/>
      <c r="ER15" s="711"/>
      <c r="ES15" s="711"/>
      <c r="ET15" s="711"/>
      <c r="EU15" s="711"/>
      <c r="EV15" s="711"/>
      <c r="EW15" s="711"/>
      <c r="EX15" s="711"/>
      <c r="EY15" s="711"/>
      <c r="EZ15" s="711"/>
      <c r="FA15" s="711"/>
      <c r="FB15" s="711"/>
      <c r="FC15" s="711"/>
      <c r="FD15" s="711"/>
      <c r="FE15" s="711"/>
      <c r="FF15" s="711"/>
      <c r="FG15" s="711"/>
      <c r="FH15" s="711"/>
      <c r="FI15" s="711"/>
      <c r="FJ15" s="711"/>
      <c r="FK15" s="711"/>
      <c r="FL15" s="711"/>
      <c r="FM15" s="711"/>
      <c r="FN15" s="711"/>
      <c r="FO15" s="711"/>
      <c r="FP15" s="711"/>
      <c r="FQ15" s="711"/>
      <c r="FR15" s="711"/>
      <c r="FS15" s="711"/>
      <c r="FT15" s="711"/>
      <c r="FU15" s="711"/>
      <c r="FV15" s="711"/>
      <c r="FW15" s="711"/>
      <c r="FX15" s="711"/>
      <c r="FY15" s="711"/>
      <c r="FZ15" s="711"/>
      <c r="GA15" s="711"/>
      <c r="GB15" s="711"/>
      <c r="GC15" s="711"/>
      <c r="GD15" s="711"/>
      <c r="GE15" s="711"/>
      <c r="GF15" s="711"/>
      <c r="GG15" s="711"/>
      <c r="GH15" s="711"/>
      <c r="GI15" s="711"/>
      <c r="GJ15" s="711"/>
      <c r="GK15" s="711"/>
      <c r="GL15" s="711"/>
      <c r="GM15" s="711"/>
      <c r="GN15" s="711"/>
      <c r="GO15" s="711"/>
      <c r="GP15" s="711"/>
      <c r="GQ15" s="711"/>
      <c r="GR15" s="711"/>
      <c r="GS15" s="711"/>
      <c r="GT15" s="711"/>
      <c r="GU15" s="711"/>
      <c r="GV15" s="711"/>
      <c r="GW15" s="711"/>
      <c r="GX15" s="711"/>
      <c r="GY15" s="711"/>
      <c r="GZ15" s="711"/>
      <c r="HA15" s="711"/>
      <c r="HB15" s="711"/>
      <c r="HC15" s="711"/>
      <c r="HD15" s="711"/>
      <c r="HE15" s="711"/>
      <c r="HF15" s="711"/>
      <c r="HG15" s="711"/>
      <c r="HH15" s="711"/>
      <c r="HI15" s="711"/>
      <c r="HJ15" s="711"/>
      <c r="HK15" s="711"/>
      <c r="HL15" s="711"/>
      <c r="HM15" s="711"/>
      <c r="HN15" s="711"/>
      <c r="HO15" s="711"/>
      <c r="HP15" s="711"/>
      <c r="HQ15" s="711"/>
      <c r="HR15" s="711"/>
      <c r="HS15" s="711"/>
      <c r="HT15" s="711"/>
      <c r="HU15" s="711"/>
      <c r="HV15" s="711"/>
      <c r="HW15" s="711"/>
      <c r="HX15" s="711"/>
      <c r="HY15" s="711"/>
      <c r="HZ15" s="711"/>
      <c r="IA15" s="711"/>
      <c r="IB15" s="711"/>
      <c r="IC15" s="711"/>
      <c r="ID15" s="711"/>
      <c r="IE15" s="711"/>
      <c r="IF15" s="711"/>
      <c r="IG15" s="711"/>
      <c r="IH15" s="711"/>
      <c r="II15" s="711"/>
      <c r="IJ15" s="711"/>
      <c r="IK15" s="711"/>
      <c r="IL15" s="711"/>
      <c r="IM15" s="711"/>
      <c r="IN15" s="711"/>
      <c r="IO15" s="711"/>
      <c r="IP15" s="711"/>
      <c r="IQ15" s="711"/>
      <c r="IR15" s="711"/>
      <c r="IS15" s="711"/>
      <c r="IT15" s="711"/>
      <c r="IU15" s="711"/>
      <c r="IV15" s="711"/>
    </row>
    <row r="16" spans="1:256" ht="50.1" customHeight="1" x14ac:dyDescent="0.2">
      <c r="A16" s="919">
        <v>1</v>
      </c>
      <c r="B16" s="91" t="s">
        <v>160</v>
      </c>
      <c r="C16" s="714">
        <f>O16</f>
        <v>4275.942</v>
      </c>
      <c r="D16" s="714">
        <f>P16</f>
        <v>1742.1224299999999</v>
      </c>
      <c r="E16" s="714">
        <f>Q16</f>
        <v>460.63557000000003</v>
      </c>
      <c r="F16" s="715">
        <f>E16+D16+C16</f>
        <v>6478.7</v>
      </c>
      <c r="G16" s="714">
        <f>J16*66/100</f>
        <v>4275.942</v>
      </c>
      <c r="H16" s="714">
        <f>J16*26.89/100</f>
        <v>1742.1224299999999</v>
      </c>
      <c r="I16" s="714">
        <f>J16*7.11/100</f>
        <v>460.63557000000003</v>
      </c>
      <c r="J16" s="715">
        <v>6478.7</v>
      </c>
      <c r="K16" s="714">
        <f>N16*66/100</f>
        <v>0</v>
      </c>
      <c r="L16" s="714">
        <f>N16*26.89/100</f>
        <v>0</v>
      </c>
      <c r="M16" s="714">
        <f>N16*7.11/100</f>
        <v>0</v>
      </c>
      <c r="N16" s="715">
        <v>0</v>
      </c>
      <c r="O16" s="714">
        <f>K16+G16</f>
        <v>4275.942</v>
      </c>
      <c r="P16" s="714">
        <f>L16+H16</f>
        <v>1742.1224299999999</v>
      </c>
      <c r="Q16" s="714">
        <f>M16+I16</f>
        <v>460.63557000000003</v>
      </c>
      <c r="R16" s="715">
        <f>Q16+P16+O16</f>
        <v>6478.7</v>
      </c>
      <c r="S16" s="714">
        <v>0</v>
      </c>
      <c r="T16" s="714">
        <v>0</v>
      </c>
      <c r="U16" s="714">
        <v>0</v>
      </c>
      <c r="V16" s="715">
        <f>SUM(S16:U16)</f>
        <v>0</v>
      </c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  <c r="CH16" s="711"/>
      <c r="CI16" s="711"/>
      <c r="CJ16" s="711"/>
      <c r="CK16" s="711"/>
      <c r="CL16" s="711"/>
      <c r="CM16" s="711"/>
      <c r="CN16" s="711"/>
      <c r="CO16" s="711"/>
      <c r="CP16" s="711"/>
      <c r="CQ16" s="711"/>
      <c r="CR16" s="711"/>
      <c r="CS16" s="711"/>
      <c r="CT16" s="711"/>
      <c r="CU16" s="711"/>
      <c r="CV16" s="711"/>
      <c r="CW16" s="711"/>
      <c r="CX16" s="711"/>
      <c r="CY16" s="711"/>
      <c r="CZ16" s="711"/>
      <c r="DA16" s="711"/>
      <c r="DB16" s="711"/>
      <c r="DC16" s="711"/>
      <c r="DD16" s="711"/>
      <c r="DE16" s="711"/>
      <c r="DF16" s="711"/>
      <c r="DG16" s="711"/>
      <c r="DH16" s="711"/>
      <c r="DI16" s="711"/>
      <c r="DJ16" s="711"/>
      <c r="DK16" s="711"/>
      <c r="DL16" s="711"/>
      <c r="DM16" s="711"/>
      <c r="DN16" s="711"/>
      <c r="DO16" s="711"/>
      <c r="DP16" s="711"/>
      <c r="DQ16" s="711"/>
      <c r="DR16" s="711"/>
      <c r="DS16" s="711"/>
      <c r="DT16" s="711"/>
      <c r="DU16" s="711"/>
      <c r="DV16" s="711"/>
      <c r="DW16" s="711"/>
      <c r="DX16" s="711"/>
      <c r="DY16" s="711"/>
      <c r="DZ16" s="711"/>
      <c r="EA16" s="711"/>
      <c r="EB16" s="711"/>
      <c r="EC16" s="711"/>
      <c r="ED16" s="711"/>
      <c r="EE16" s="711"/>
      <c r="EF16" s="711"/>
      <c r="EG16" s="711"/>
      <c r="EH16" s="711"/>
      <c r="EI16" s="711"/>
      <c r="EJ16" s="711"/>
      <c r="EK16" s="711"/>
      <c r="EL16" s="711"/>
      <c r="EM16" s="711"/>
      <c r="EN16" s="711"/>
      <c r="EO16" s="711"/>
      <c r="EP16" s="711"/>
      <c r="EQ16" s="711"/>
      <c r="ER16" s="711"/>
      <c r="ES16" s="711"/>
      <c r="ET16" s="711"/>
      <c r="EU16" s="711"/>
      <c r="EV16" s="711"/>
      <c r="EW16" s="711"/>
      <c r="EX16" s="711"/>
      <c r="EY16" s="711"/>
      <c r="EZ16" s="711"/>
      <c r="FA16" s="711"/>
      <c r="FB16" s="711"/>
      <c r="FC16" s="711"/>
      <c r="FD16" s="711"/>
      <c r="FE16" s="711"/>
      <c r="FF16" s="711"/>
      <c r="FG16" s="711"/>
      <c r="FH16" s="711"/>
      <c r="FI16" s="711"/>
      <c r="FJ16" s="711"/>
      <c r="FK16" s="711"/>
      <c r="FL16" s="711"/>
      <c r="FM16" s="711"/>
      <c r="FN16" s="711"/>
      <c r="FO16" s="711"/>
      <c r="FP16" s="711"/>
      <c r="FQ16" s="711"/>
      <c r="FR16" s="711"/>
      <c r="FS16" s="711"/>
      <c r="FT16" s="711"/>
      <c r="FU16" s="711"/>
      <c r="FV16" s="711"/>
      <c r="FW16" s="711"/>
      <c r="FX16" s="711"/>
      <c r="FY16" s="711"/>
      <c r="FZ16" s="711"/>
      <c r="GA16" s="711"/>
      <c r="GB16" s="711"/>
      <c r="GC16" s="711"/>
      <c r="GD16" s="711"/>
      <c r="GE16" s="711"/>
      <c r="GF16" s="711"/>
      <c r="GG16" s="711"/>
      <c r="GH16" s="711"/>
      <c r="GI16" s="711"/>
      <c r="GJ16" s="711"/>
      <c r="GK16" s="711"/>
      <c r="GL16" s="711"/>
      <c r="GM16" s="711"/>
      <c r="GN16" s="711"/>
      <c r="GO16" s="711"/>
      <c r="GP16" s="711"/>
      <c r="GQ16" s="711"/>
      <c r="GR16" s="711"/>
      <c r="GS16" s="711"/>
      <c r="GT16" s="711"/>
      <c r="GU16" s="711"/>
      <c r="GV16" s="711"/>
      <c r="GW16" s="711"/>
      <c r="GX16" s="711"/>
      <c r="GY16" s="711"/>
      <c r="GZ16" s="711"/>
      <c r="HA16" s="711"/>
      <c r="HB16" s="711"/>
      <c r="HC16" s="711"/>
      <c r="HD16" s="711"/>
      <c r="HE16" s="711"/>
      <c r="HF16" s="711"/>
      <c r="HG16" s="711"/>
      <c r="HH16" s="711"/>
      <c r="HI16" s="711"/>
      <c r="HJ16" s="711"/>
      <c r="HK16" s="711"/>
      <c r="HL16" s="711"/>
      <c r="HM16" s="711"/>
      <c r="HN16" s="711"/>
      <c r="HO16" s="711"/>
      <c r="HP16" s="711"/>
      <c r="HQ16" s="711"/>
      <c r="HR16" s="711"/>
      <c r="HS16" s="711"/>
      <c r="HT16" s="711"/>
      <c r="HU16" s="711"/>
      <c r="HV16" s="711"/>
      <c r="HW16" s="711"/>
      <c r="HX16" s="711"/>
      <c r="HY16" s="711"/>
      <c r="HZ16" s="711"/>
      <c r="IA16" s="711"/>
      <c r="IB16" s="711"/>
      <c r="IC16" s="711"/>
      <c r="ID16" s="711"/>
      <c r="IE16" s="711"/>
      <c r="IF16" s="711"/>
      <c r="IG16" s="711"/>
      <c r="IH16" s="711"/>
      <c r="II16" s="711"/>
      <c r="IJ16" s="711"/>
      <c r="IK16" s="711"/>
      <c r="IL16" s="711"/>
      <c r="IM16" s="711"/>
      <c r="IN16" s="711"/>
      <c r="IO16" s="711"/>
      <c r="IP16" s="711"/>
      <c r="IQ16" s="711"/>
      <c r="IR16" s="711"/>
      <c r="IS16" s="711"/>
      <c r="IT16" s="711"/>
      <c r="IU16" s="711"/>
      <c r="IV16" s="711"/>
    </row>
    <row r="17" spans="1:28" ht="50.1" customHeight="1" x14ac:dyDescent="0.2">
      <c r="A17" s="919">
        <v>2</v>
      </c>
      <c r="B17" s="92" t="s">
        <v>117</v>
      </c>
      <c r="C17" s="714">
        <f t="shared" ref="C17:E20" si="0">O17</f>
        <v>86822.419200000004</v>
      </c>
      <c r="D17" s="714">
        <f t="shared" si="0"/>
        <v>35373.558368000005</v>
      </c>
      <c r="E17" s="714">
        <f t="shared" si="0"/>
        <v>9353.1424320000006</v>
      </c>
      <c r="F17" s="715">
        <f t="shared" ref="F17:F23" si="1">E17+D17+C17</f>
        <v>131549.12</v>
      </c>
      <c r="G17" s="714">
        <f t="shared" ref="G17:G20" si="2">J17*66/100</f>
        <v>52093.450200000007</v>
      </c>
      <c r="H17" s="714">
        <f t="shared" ref="H17:H20" si="3">J17*26.89/100</f>
        <v>21224.134483000002</v>
      </c>
      <c r="I17" s="714">
        <f t="shared" ref="I17:I20" si="4">J17*7.11/100</f>
        <v>5611.8853170000002</v>
      </c>
      <c r="J17" s="715">
        <v>78929.47</v>
      </c>
      <c r="K17" s="714">
        <f t="shared" ref="K17:K20" si="5">N17*66/100</f>
        <v>34728.968999999997</v>
      </c>
      <c r="L17" s="714">
        <f t="shared" ref="L17:L20" si="6">N17*26.89/100</f>
        <v>14149.423885000002</v>
      </c>
      <c r="M17" s="714">
        <f t="shared" ref="M17:M20" si="7">N17*7.11/100</f>
        <v>3741.2571150000003</v>
      </c>
      <c r="N17" s="715">
        <v>52619.65</v>
      </c>
      <c r="O17" s="714">
        <f t="shared" ref="O17:Q20" si="8">K17+G17</f>
        <v>86822.419200000004</v>
      </c>
      <c r="P17" s="714">
        <f t="shared" si="8"/>
        <v>35373.558368000005</v>
      </c>
      <c r="Q17" s="714">
        <f t="shared" si="8"/>
        <v>9353.1424320000006</v>
      </c>
      <c r="R17" s="715">
        <f t="shared" ref="R17:R25" si="9">Q17+P17+O17</f>
        <v>131549.12</v>
      </c>
      <c r="S17" s="714">
        <v>0</v>
      </c>
      <c r="T17" s="714">
        <v>0</v>
      </c>
      <c r="U17" s="714">
        <v>0</v>
      </c>
      <c r="V17" s="715">
        <f t="shared" ref="V17:V21" si="10">SUM(S17:U17)</f>
        <v>0</v>
      </c>
      <c r="Y17" s="1116"/>
      <c r="Z17" s="1116"/>
      <c r="AA17" s="1116"/>
      <c r="AB17" s="1116"/>
    </row>
    <row r="18" spans="1:28" ht="50.1" customHeight="1" x14ac:dyDescent="0.2">
      <c r="A18" s="919">
        <v>3</v>
      </c>
      <c r="B18" s="91" t="s">
        <v>118</v>
      </c>
      <c r="C18" s="714">
        <f t="shared" si="0"/>
        <v>2307.5382000000004</v>
      </c>
      <c r="D18" s="714">
        <f t="shared" si="0"/>
        <v>940.14700300000015</v>
      </c>
      <c r="E18" s="714">
        <f t="shared" si="0"/>
        <v>248.58479700000004</v>
      </c>
      <c r="F18" s="715">
        <f t="shared" si="1"/>
        <v>3496.2700000000004</v>
      </c>
      <c r="G18" s="714">
        <f t="shared" si="2"/>
        <v>2307.5382000000004</v>
      </c>
      <c r="H18" s="714">
        <f t="shared" si="3"/>
        <v>940.14700300000015</v>
      </c>
      <c r="I18" s="714">
        <f t="shared" si="4"/>
        <v>248.58479700000004</v>
      </c>
      <c r="J18" s="715">
        <v>3496.2700000000004</v>
      </c>
      <c r="K18" s="714">
        <f t="shared" si="5"/>
        <v>0</v>
      </c>
      <c r="L18" s="714">
        <f t="shared" si="6"/>
        <v>0</v>
      </c>
      <c r="M18" s="714">
        <f t="shared" si="7"/>
        <v>0</v>
      </c>
      <c r="N18" s="715">
        <v>0</v>
      </c>
      <c r="O18" s="714">
        <f t="shared" si="8"/>
        <v>2307.5382000000004</v>
      </c>
      <c r="P18" s="714">
        <f t="shared" si="8"/>
        <v>940.14700300000015</v>
      </c>
      <c r="Q18" s="714">
        <f t="shared" si="8"/>
        <v>248.58479700000004</v>
      </c>
      <c r="R18" s="715">
        <f t="shared" si="9"/>
        <v>3496.2700000000004</v>
      </c>
      <c r="S18" s="714">
        <v>0</v>
      </c>
      <c r="T18" s="714">
        <v>0</v>
      </c>
      <c r="U18" s="714">
        <v>0</v>
      </c>
      <c r="V18" s="715">
        <f t="shared" si="10"/>
        <v>0</v>
      </c>
    </row>
    <row r="19" spans="1:28" ht="50.1" customHeight="1" x14ac:dyDescent="0.2">
      <c r="A19" s="919">
        <v>4</v>
      </c>
      <c r="B19" s="92" t="s">
        <v>119</v>
      </c>
      <c r="C19" s="714">
        <f t="shared" si="0"/>
        <v>1923.8801999999998</v>
      </c>
      <c r="D19" s="714">
        <f t="shared" si="0"/>
        <v>783.83543299999985</v>
      </c>
      <c r="E19" s="714">
        <f t="shared" si="0"/>
        <v>207.25436699999997</v>
      </c>
      <c r="F19" s="715">
        <f t="shared" si="1"/>
        <v>2914.97</v>
      </c>
      <c r="G19" s="714">
        <f t="shared" si="2"/>
        <v>1923.8801999999998</v>
      </c>
      <c r="H19" s="714">
        <f t="shared" si="3"/>
        <v>783.83543299999985</v>
      </c>
      <c r="I19" s="714">
        <f t="shared" si="4"/>
        <v>207.25436699999997</v>
      </c>
      <c r="J19" s="715">
        <v>2914.97</v>
      </c>
      <c r="K19" s="714">
        <f t="shared" si="5"/>
        <v>0</v>
      </c>
      <c r="L19" s="714">
        <f t="shared" si="6"/>
        <v>0</v>
      </c>
      <c r="M19" s="714">
        <f t="shared" si="7"/>
        <v>0</v>
      </c>
      <c r="N19" s="715">
        <v>0</v>
      </c>
      <c r="O19" s="714">
        <f t="shared" si="8"/>
        <v>1923.8801999999998</v>
      </c>
      <c r="P19" s="714">
        <f t="shared" si="8"/>
        <v>783.83543299999985</v>
      </c>
      <c r="Q19" s="714">
        <f t="shared" si="8"/>
        <v>207.25436699999997</v>
      </c>
      <c r="R19" s="715">
        <f t="shared" si="9"/>
        <v>2914.97</v>
      </c>
      <c r="S19" s="714">
        <v>0</v>
      </c>
      <c r="T19" s="714">
        <v>0</v>
      </c>
      <c r="U19" s="714">
        <v>0</v>
      </c>
      <c r="V19" s="715">
        <f t="shared" si="10"/>
        <v>0</v>
      </c>
    </row>
    <row r="20" spans="1:28" ht="50.1" customHeight="1" x14ac:dyDescent="0.2">
      <c r="A20" s="919">
        <v>5</v>
      </c>
      <c r="B20" s="91" t="s">
        <v>120</v>
      </c>
      <c r="C20" s="714">
        <f t="shared" si="0"/>
        <v>15520.89</v>
      </c>
      <c r="D20" s="714">
        <f t="shared" si="0"/>
        <v>6323.5868499999997</v>
      </c>
      <c r="E20" s="714">
        <f t="shared" si="0"/>
        <v>1672.02315</v>
      </c>
      <c r="F20" s="715">
        <f t="shared" si="1"/>
        <v>23516.5</v>
      </c>
      <c r="G20" s="714">
        <f t="shared" si="2"/>
        <v>9312.5339999999997</v>
      </c>
      <c r="H20" s="714">
        <f t="shared" si="3"/>
        <v>3794.15211</v>
      </c>
      <c r="I20" s="714">
        <f t="shared" si="4"/>
        <v>1003.21389</v>
      </c>
      <c r="J20" s="715">
        <v>14109.9</v>
      </c>
      <c r="K20" s="714">
        <f t="shared" si="5"/>
        <v>6208.3559999999998</v>
      </c>
      <c r="L20" s="714">
        <f t="shared" si="6"/>
        <v>2529.4347400000001</v>
      </c>
      <c r="M20" s="714">
        <f t="shared" si="7"/>
        <v>668.80926000000011</v>
      </c>
      <c r="N20" s="715">
        <v>9406.6</v>
      </c>
      <c r="O20" s="714">
        <f t="shared" si="8"/>
        <v>15520.89</v>
      </c>
      <c r="P20" s="714">
        <f t="shared" si="8"/>
        <v>6323.5868499999997</v>
      </c>
      <c r="Q20" s="714">
        <f t="shared" si="8"/>
        <v>1672.02315</v>
      </c>
      <c r="R20" s="715">
        <f t="shared" si="9"/>
        <v>23516.5</v>
      </c>
      <c r="S20" s="714">
        <v>0</v>
      </c>
      <c r="T20" s="714">
        <v>0</v>
      </c>
      <c r="U20" s="714">
        <v>0</v>
      </c>
      <c r="V20" s="715">
        <f t="shared" si="10"/>
        <v>0</v>
      </c>
    </row>
    <row r="21" spans="1:28" s="711" customFormat="1" ht="50.1" customHeight="1" x14ac:dyDescent="0.2">
      <c r="A21" s="721"/>
      <c r="B21" s="128" t="s">
        <v>85</v>
      </c>
      <c r="C21" s="715">
        <f t="shared" ref="C21:U21" si="11">SUM(C16:C20)</f>
        <v>110850.66959999999</v>
      </c>
      <c r="D21" s="715">
        <f t="shared" si="11"/>
        <v>45163.250084000007</v>
      </c>
      <c r="E21" s="715">
        <f t="shared" si="11"/>
        <v>11941.640316000001</v>
      </c>
      <c r="F21" s="715">
        <f t="shared" si="11"/>
        <v>167955.56</v>
      </c>
      <c r="G21" s="715">
        <f t="shared" si="11"/>
        <v>69913.344600000011</v>
      </c>
      <c r="H21" s="715">
        <f t="shared" si="11"/>
        <v>28484.391459000002</v>
      </c>
      <c r="I21" s="715">
        <f t="shared" si="11"/>
        <v>7531.5739410000006</v>
      </c>
      <c r="J21" s="715">
        <f t="shared" si="11"/>
        <v>105929.31</v>
      </c>
      <c r="K21" s="715">
        <f t="shared" si="11"/>
        <v>40937.324999999997</v>
      </c>
      <c r="L21" s="715">
        <f t="shared" si="11"/>
        <v>16678.858625000001</v>
      </c>
      <c r="M21" s="715">
        <f t="shared" si="11"/>
        <v>4410.0663750000003</v>
      </c>
      <c r="N21" s="715">
        <f t="shared" si="11"/>
        <v>62026.25</v>
      </c>
      <c r="O21" s="715">
        <f t="shared" si="11"/>
        <v>110850.66959999999</v>
      </c>
      <c r="P21" s="715">
        <f t="shared" si="11"/>
        <v>45163.250084000007</v>
      </c>
      <c r="Q21" s="715">
        <f t="shared" si="11"/>
        <v>11941.640316000001</v>
      </c>
      <c r="R21" s="715">
        <f t="shared" si="11"/>
        <v>167955.56</v>
      </c>
      <c r="S21" s="715">
        <f t="shared" si="11"/>
        <v>0</v>
      </c>
      <c r="T21" s="715">
        <f t="shared" si="11"/>
        <v>0</v>
      </c>
      <c r="U21" s="715">
        <f t="shared" si="11"/>
        <v>0</v>
      </c>
      <c r="V21" s="715">
        <f t="shared" si="10"/>
        <v>0</v>
      </c>
    </row>
    <row r="22" spans="1:28" ht="37.5" customHeight="1" x14ac:dyDescent="0.2">
      <c r="A22" s="919"/>
      <c r="B22" s="296" t="s">
        <v>208</v>
      </c>
      <c r="C22" s="714"/>
      <c r="D22" s="714"/>
      <c r="E22" s="714"/>
      <c r="F22" s="715"/>
      <c r="G22" s="714"/>
      <c r="H22" s="714"/>
      <c r="I22" s="714"/>
      <c r="J22" s="715"/>
      <c r="K22" s="714"/>
      <c r="L22" s="714"/>
      <c r="M22" s="714"/>
      <c r="N22" s="715"/>
      <c r="O22" s="714"/>
      <c r="P22" s="714"/>
      <c r="Q22" s="714"/>
      <c r="R22" s="715"/>
      <c r="S22" s="13"/>
      <c r="T22" s="13"/>
      <c r="U22" s="13"/>
      <c r="V22" s="21"/>
    </row>
    <row r="23" spans="1:28" ht="50.1" customHeight="1" x14ac:dyDescent="0.2">
      <c r="A23" s="919">
        <v>6</v>
      </c>
      <c r="B23" s="91" t="s">
        <v>162</v>
      </c>
      <c r="C23" s="722">
        <f>O23</f>
        <v>519.01080000000002</v>
      </c>
      <c r="D23" s="722">
        <f>P23</f>
        <v>211.457582</v>
      </c>
      <c r="E23" s="722">
        <f>Q23</f>
        <v>55.911618000000004</v>
      </c>
      <c r="F23" s="723">
        <f t="shared" si="1"/>
        <v>786.38</v>
      </c>
      <c r="G23" s="722">
        <f>J23*66/100</f>
        <v>311.40780000000001</v>
      </c>
      <c r="H23" s="722">
        <f>J23*26.89/100</f>
        <v>126.87508700000002</v>
      </c>
      <c r="I23" s="722">
        <f>J23*7.11/100</f>
        <v>33.547113000000003</v>
      </c>
      <c r="J23" s="723">
        <v>471.83000000000004</v>
      </c>
      <c r="K23" s="722">
        <f>N23*66/100</f>
        <v>207.60299999999998</v>
      </c>
      <c r="L23" s="722">
        <f>N23*26.89/100</f>
        <v>84.582494999999994</v>
      </c>
      <c r="M23" s="722">
        <f>N23*7.11/100</f>
        <v>22.364505000000005</v>
      </c>
      <c r="N23" s="723">
        <v>314.55</v>
      </c>
      <c r="O23" s="722">
        <f>K23+G23</f>
        <v>519.01080000000002</v>
      </c>
      <c r="P23" s="722">
        <f>L23+H23</f>
        <v>211.457582</v>
      </c>
      <c r="Q23" s="722">
        <f>M23+I23</f>
        <v>55.911618000000004</v>
      </c>
      <c r="R23" s="723">
        <f t="shared" si="9"/>
        <v>786.38</v>
      </c>
      <c r="S23" s="722">
        <v>0</v>
      </c>
      <c r="T23" s="722">
        <v>0</v>
      </c>
      <c r="U23" s="722">
        <v>0</v>
      </c>
      <c r="V23" s="723">
        <f>U23+T23+S23</f>
        <v>0</v>
      </c>
    </row>
    <row r="24" spans="1:28" ht="50.1" customHeight="1" x14ac:dyDescent="0.2">
      <c r="A24" s="919">
        <v>7</v>
      </c>
      <c r="B24" s="92" t="s">
        <v>121</v>
      </c>
      <c r="C24" s="722">
        <f>F24*66/100</f>
        <v>3652.605</v>
      </c>
      <c r="D24" s="722">
        <f>F24*26.89/100</f>
        <v>1488.1598250000002</v>
      </c>
      <c r="E24" s="722">
        <f>F24*7.11/100</f>
        <v>393.48517500000003</v>
      </c>
      <c r="F24" s="723">
        <v>5534.25</v>
      </c>
      <c r="G24" s="722">
        <f t="shared" ref="G24:G25" si="12">J24*66/100</f>
        <v>0</v>
      </c>
      <c r="H24" s="722">
        <f t="shared" ref="H24:H25" si="13">J24*26.89/100</f>
        <v>0</v>
      </c>
      <c r="I24" s="722">
        <f t="shared" ref="I24:I25" si="14">J24*7.11/100</f>
        <v>0</v>
      </c>
      <c r="J24" s="723">
        <v>0</v>
      </c>
      <c r="K24" s="722">
        <f t="shared" ref="K24:K25" si="15">N24*66/100</f>
        <v>0</v>
      </c>
      <c r="L24" s="722">
        <f t="shared" ref="L24:L25" si="16">N24*26.89/100</f>
        <v>0</v>
      </c>
      <c r="M24" s="722">
        <f t="shared" ref="M24:M25" si="17">N24*7.11/100</f>
        <v>0</v>
      </c>
      <c r="N24" s="723">
        <v>0</v>
      </c>
      <c r="O24" s="722">
        <f t="shared" ref="O24:Q25" si="18">K24+G24</f>
        <v>0</v>
      </c>
      <c r="P24" s="722">
        <f t="shared" si="18"/>
        <v>0</v>
      </c>
      <c r="Q24" s="722">
        <f t="shared" si="18"/>
        <v>0</v>
      </c>
      <c r="R24" s="723">
        <f t="shared" si="9"/>
        <v>0</v>
      </c>
      <c r="S24" s="722">
        <v>0</v>
      </c>
      <c r="T24" s="722">
        <v>0</v>
      </c>
      <c r="U24" s="722">
        <v>0</v>
      </c>
      <c r="V24" s="723">
        <f>SUM(C24:U24)</f>
        <v>11068.5</v>
      </c>
    </row>
    <row r="25" spans="1:28" ht="50.1" customHeight="1" x14ac:dyDescent="0.2">
      <c r="A25" s="919">
        <v>8</v>
      </c>
      <c r="B25" s="91" t="s">
        <v>1045</v>
      </c>
      <c r="C25" s="722">
        <f>F25*66/100</f>
        <v>771.67200000000003</v>
      </c>
      <c r="D25" s="722">
        <f>F25*26.89/100</f>
        <v>314.39787999999999</v>
      </c>
      <c r="E25" s="722">
        <f>F25*7.11/100</f>
        <v>83.130120000000005</v>
      </c>
      <c r="F25" s="723">
        <v>1169.2</v>
      </c>
      <c r="G25" s="722">
        <f t="shared" si="12"/>
        <v>463.00319999999999</v>
      </c>
      <c r="H25" s="722">
        <f t="shared" si="13"/>
        <v>188.63872800000001</v>
      </c>
      <c r="I25" s="722">
        <f t="shared" si="14"/>
        <v>49.878072000000003</v>
      </c>
      <c r="J25" s="723">
        <f>F25*60/100</f>
        <v>701.52</v>
      </c>
      <c r="K25" s="722">
        <f t="shared" si="15"/>
        <v>308.66880000000003</v>
      </c>
      <c r="L25" s="722">
        <f t="shared" si="16"/>
        <v>125.75915200000001</v>
      </c>
      <c r="M25" s="722">
        <f t="shared" si="17"/>
        <v>33.252048000000002</v>
      </c>
      <c r="N25" s="723">
        <f>F25*40/100</f>
        <v>467.68</v>
      </c>
      <c r="O25" s="722">
        <f>K25+G25</f>
        <v>771.67200000000003</v>
      </c>
      <c r="P25" s="722">
        <f t="shared" si="18"/>
        <v>314.39788000000004</v>
      </c>
      <c r="Q25" s="722">
        <f t="shared" si="18"/>
        <v>83.130120000000005</v>
      </c>
      <c r="R25" s="723">
        <f t="shared" si="9"/>
        <v>1169.2</v>
      </c>
      <c r="S25" s="722">
        <v>0</v>
      </c>
      <c r="T25" s="722">
        <v>0</v>
      </c>
      <c r="U25" s="722">
        <v>0</v>
      </c>
      <c r="V25" s="723">
        <f>SUM(V23:V24)</f>
        <v>11068.5</v>
      </c>
    </row>
    <row r="26" spans="1:28" ht="50.1" customHeight="1" x14ac:dyDescent="0.2">
      <c r="A26" s="13"/>
      <c r="B26" s="92" t="s">
        <v>85</v>
      </c>
      <c r="C26" s="723">
        <f t="shared" ref="C26:U26" si="19">SUM(C23:C25)</f>
        <v>4943.2878000000001</v>
      </c>
      <c r="D26" s="723">
        <f t="shared" si="19"/>
        <v>2014.0152870000002</v>
      </c>
      <c r="E26" s="723">
        <f t="shared" si="19"/>
        <v>532.52691300000004</v>
      </c>
      <c r="F26" s="723">
        <f t="shared" si="19"/>
        <v>7489.83</v>
      </c>
      <c r="G26" s="723">
        <f t="shared" si="19"/>
        <v>774.41100000000006</v>
      </c>
      <c r="H26" s="723">
        <f t="shared" si="19"/>
        <v>315.51381500000002</v>
      </c>
      <c r="I26" s="723">
        <f t="shared" si="19"/>
        <v>83.425184999999999</v>
      </c>
      <c r="J26" s="723">
        <f t="shared" si="19"/>
        <v>1173.3499999999999</v>
      </c>
      <c r="K26" s="723">
        <f t="shared" si="19"/>
        <v>516.27179999999998</v>
      </c>
      <c r="L26" s="723">
        <f t="shared" si="19"/>
        <v>210.34164700000002</v>
      </c>
      <c r="M26" s="723">
        <f t="shared" si="19"/>
        <v>55.61655300000001</v>
      </c>
      <c r="N26" s="723">
        <f t="shared" si="19"/>
        <v>782.23</v>
      </c>
      <c r="O26" s="723">
        <f t="shared" si="19"/>
        <v>1290.6828</v>
      </c>
      <c r="P26" s="723">
        <f t="shared" si="19"/>
        <v>525.85546199999999</v>
      </c>
      <c r="Q26" s="723">
        <f t="shared" si="19"/>
        <v>139.04173800000001</v>
      </c>
      <c r="R26" s="723">
        <f t="shared" si="19"/>
        <v>1955.58</v>
      </c>
      <c r="S26" s="723">
        <f t="shared" si="19"/>
        <v>0</v>
      </c>
      <c r="T26" s="723">
        <f t="shared" si="19"/>
        <v>0</v>
      </c>
      <c r="U26" s="723">
        <f t="shared" si="19"/>
        <v>0</v>
      </c>
      <c r="V26" s="723">
        <f>SUM(V25)</f>
        <v>11068.5</v>
      </c>
    </row>
    <row r="27" spans="1:28" ht="50.1" customHeight="1" x14ac:dyDescent="0.2">
      <c r="A27" s="13"/>
      <c r="B27" s="92" t="s">
        <v>32</v>
      </c>
      <c r="C27" s="723">
        <f>C26+C21</f>
        <v>115793.9574</v>
      </c>
      <c r="D27" s="723">
        <f t="shared" ref="D27:V27" si="20">D26+D21</f>
        <v>47177.265371000009</v>
      </c>
      <c r="E27" s="723">
        <f t="shared" si="20"/>
        <v>12474.167229000001</v>
      </c>
      <c r="F27" s="723">
        <f t="shared" si="20"/>
        <v>175445.38999999998</v>
      </c>
      <c r="G27" s="723">
        <f t="shared" si="20"/>
        <v>70687.755600000004</v>
      </c>
      <c r="H27" s="723">
        <f t="shared" si="20"/>
        <v>28799.905274000001</v>
      </c>
      <c r="I27" s="723">
        <f t="shared" si="20"/>
        <v>7614.9991260000006</v>
      </c>
      <c r="J27" s="723">
        <f t="shared" si="20"/>
        <v>107102.66</v>
      </c>
      <c r="K27" s="723">
        <f t="shared" si="20"/>
        <v>41453.596799999999</v>
      </c>
      <c r="L27" s="723">
        <f t="shared" si="20"/>
        <v>16889.200272000002</v>
      </c>
      <c r="M27" s="723">
        <f t="shared" si="20"/>
        <v>4465.6829280000002</v>
      </c>
      <c r="N27" s="723">
        <f t="shared" si="20"/>
        <v>62808.480000000003</v>
      </c>
      <c r="O27" s="723">
        <f t="shared" si="20"/>
        <v>112141.35239999999</v>
      </c>
      <c r="P27" s="723">
        <f t="shared" si="20"/>
        <v>45689.105546000006</v>
      </c>
      <c r="Q27" s="723">
        <f t="shared" si="20"/>
        <v>12080.682054000001</v>
      </c>
      <c r="R27" s="723">
        <f t="shared" si="20"/>
        <v>169911.13999999998</v>
      </c>
      <c r="S27" s="723">
        <f t="shared" si="20"/>
        <v>0</v>
      </c>
      <c r="T27" s="723">
        <f t="shared" si="20"/>
        <v>0</v>
      </c>
      <c r="U27" s="723">
        <f t="shared" si="20"/>
        <v>0</v>
      </c>
      <c r="V27" s="723">
        <f t="shared" si="20"/>
        <v>11068.5</v>
      </c>
    </row>
    <row r="28" spans="1:28" ht="13.5" customHeight="1" x14ac:dyDescent="0.2"/>
    <row r="29" spans="1:28" ht="15.75" customHeight="1" x14ac:dyDescent="0.2"/>
    <row r="30" spans="1:28" x14ac:dyDescent="0.2">
      <c r="A30" s="9" t="s">
        <v>1191</v>
      </c>
      <c r="B30" s="9"/>
      <c r="C30" s="9"/>
      <c r="D30" s="9"/>
      <c r="E30" s="9"/>
      <c r="F30" s="9"/>
      <c r="G30" s="9"/>
      <c r="H30" s="1085" t="s">
        <v>804</v>
      </c>
      <c r="I30" s="1085"/>
      <c r="J30" s="1085"/>
      <c r="K30" s="1085"/>
      <c r="L30" s="9"/>
      <c r="M30" s="1096"/>
      <c r="N30" s="1096"/>
      <c r="O30" s="1096"/>
      <c r="P30" s="1096"/>
      <c r="Q30" s="1085" t="s">
        <v>803</v>
      </c>
      <c r="R30" s="1085"/>
      <c r="S30" s="1085"/>
      <c r="T30" s="1085"/>
      <c r="U30" s="1085"/>
      <c r="V30" s="1085"/>
    </row>
    <row r="31" spans="1:28" x14ac:dyDescent="0.2">
      <c r="A31" s="254"/>
      <c r="B31" s="254"/>
      <c r="C31" s="254"/>
      <c r="D31" s="254"/>
      <c r="E31" s="254"/>
      <c r="F31" s="254"/>
      <c r="G31" s="254"/>
      <c r="H31" s="1084" t="s">
        <v>802</v>
      </c>
      <c r="I31" s="1084"/>
      <c r="J31" s="1084"/>
      <c r="K31" s="1084"/>
      <c r="L31" s="9"/>
      <c r="M31" s="1084"/>
      <c r="N31" s="1084"/>
      <c r="O31" s="1084"/>
      <c r="P31" s="1084"/>
      <c r="Q31" s="1085" t="s">
        <v>802</v>
      </c>
      <c r="R31" s="1085"/>
      <c r="S31" s="1085"/>
      <c r="T31" s="1085"/>
      <c r="U31" s="1085"/>
      <c r="V31" s="1085"/>
    </row>
    <row r="32" spans="1:28" x14ac:dyDescent="0.2">
      <c r="A32" s="254"/>
      <c r="B32" s="254"/>
      <c r="C32" s="254"/>
      <c r="D32" s="254"/>
      <c r="E32" s="254"/>
      <c r="F32" s="254"/>
      <c r="G32" s="254"/>
      <c r="H32" s="1084" t="s">
        <v>805</v>
      </c>
      <c r="I32" s="1084"/>
      <c r="J32" s="1084"/>
      <c r="K32" s="1084"/>
      <c r="L32" s="9"/>
      <c r="M32" s="1096"/>
      <c r="N32" s="1096"/>
      <c r="O32" s="1096"/>
      <c r="P32" s="1096"/>
      <c r="Q32" s="9"/>
      <c r="R32" s="9"/>
      <c r="S32" s="9"/>
      <c r="T32" s="711"/>
      <c r="U32" s="711"/>
      <c r="V32" s="711"/>
    </row>
    <row r="33" spans="1:2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</sheetData>
  <mergeCells count="24">
    <mergeCell ref="H32:K32"/>
    <mergeCell ref="M32:P32"/>
    <mergeCell ref="Y17:AB17"/>
    <mergeCell ref="H30:K30"/>
    <mergeCell ref="M30:P30"/>
    <mergeCell ref="Q30:V30"/>
    <mergeCell ref="H31:K31"/>
    <mergeCell ref="M31:P31"/>
    <mergeCell ref="Q31:V31"/>
    <mergeCell ref="AB10:AD10"/>
    <mergeCell ref="A11:A12"/>
    <mergeCell ref="B11:B12"/>
    <mergeCell ref="C11:F12"/>
    <mergeCell ref="G11:R11"/>
    <mergeCell ref="S11:V12"/>
    <mergeCell ref="G12:J12"/>
    <mergeCell ref="K12:N12"/>
    <mergeCell ref="O12:R12"/>
    <mergeCell ref="U10:V10"/>
    <mergeCell ref="G2:O2"/>
    <mergeCell ref="A3:U3"/>
    <mergeCell ref="A4:U4"/>
    <mergeCell ref="B7:V7"/>
    <mergeCell ref="A8:C8"/>
  </mergeCells>
  <printOptions horizontalCentered="1"/>
  <pageMargins left="0.70866141732283472" right="0.56000000000000005" top="0.23622047244094491" bottom="0" header="0.31496062992125984" footer="0.48"/>
  <pageSetup paperSize="9" scale="5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00"/>
    <pageSetUpPr fitToPage="1"/>
  </sheetPr>
  <dimension ref="A1:L41"/>
  <sheetViews>
    <sheetView zoomScaleSheetLayoutView="84" workbookViewId="0">
      <selection activeCell="C9" sqref="C9:K33"/>
    </sheetView>
  </sheetViews>
  <sheetFormatPr defaultRowHeight="12.75" x14ac:dyDescent="0.2"/>
  <cols>
    <col min="1" max="1" width="5.85546875" style="374" customWidth="1"/>
    <col min="2" max="2" width="15" style="374" customWidth="1"/>
    <col min="3" max="5" width="9.140625" style="374"/>
    <col min="6" max="6" width="13.42578125" style="374" customWidth="1"/>
    <col min="7" max="7" width="14.85546875" style="374" customWidth="1"/>
    <col min="8" max="8" width="12.42578125" style="374" customWidth="1"/>
    <col min="9" max="9" width="15.28515625" style="374" customWidth="1"/>
    <col min="10" max="10" width="14.28515625" style="374" customWidth="1"/>
    <col min="11" max="11" width="15.140625" style="374" customWidth="1"/>
    <col min="12" max="12" width="9.140625" style="374" hidden="1" customWidth="1"/>
    <col min="13" max="16384" width="9.140625" style="374"/>
  </cols>
  <sheetData>
    <row r="1" spans="1:12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1204"/>
      <c r="J1" s="1422" t="s">
        <v>483</v>
      </c>
      <c r="K1" s="1422"/>
    </row>
    <row r="2" spans="1:12" ht="21" x14ac:dyDescent="0.35">
      <c r="A2" s="1244" t="s">
        <v>921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</row>
    <row r="3" spans="1:12" ht="15" x14ac:dyDescent="0.3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2" ht="15" x14ac:dyDescent="0.3">
      <c r="A4" s="1423" t="s">
        <v>482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</row>
    <row r="5" spans="1:12" ht="15" x14ac:dyDescent="0.3">
      <c r="A5" s="303" t="s">
        <v>687</v>
      </c>
      <c r="B5" s="303"/>
      <c r="C5" s="376"/>
      <c r="D5" s="376"/>
      <c r="E5" s="376"/>
      <c r="F5" s="376"/>
      <c r="G5" s="376"/>
      <c r="H5" s="376"/>
      <c r="I5" s="375"/>
      <c r="J5" s="1327" t="s">
        <v>1193</v>
      </c>
      <c r="K5" s="1327"/>
      <c r="L5" s="1327"/>
    </row>
    <row r="6" spans="1:12" ht="27.75" customHeight="1" x14ac:dyDescent="0.2">
      <c r="A6" s="1334" t="s">
        <v>2</v>
      </c>
      <c r="B6" s="1334" t="s">
        <v>3</v>
      </c>
      <c r="C6" s="1334" t="s">
        <v>262</v>
      </c>
      <c r="D6" s="1334" t="s">
        <v>263</v>
      </c>
      <c r="E6" s="1334"/>
      <c r="F6" s="1334"/>
      <c r="G6" s="1334"/>
      <c r="H6" s="1334"/>
      <c r="I6" s="1335" t="s">
        <v>264</v>
      </c>
      <c r="J6" s="1336"/>
      <c r="K6" s="1337"/>
    </row>
    <row r="7" spans="1:12" ht="90" customHeight="1" x14ac:dyDescent="0.2">
      <c r="A7" s="1334"/>
      <c r="B7" s="1334"/>
      <c r="C7" s="1334"/>
      <c r="D7" s="740" t="s">
        <v>265</v>
      </c>
      <c r="E7" s="740" t="s">
        <v>178</v>
      </c>
      <c r="F7" s="740" t="s">
        <v>410</v>
      </c>
      <c r="G7" s="740" t="s">
        <v>266</v>
      </c>
      <c r="H7" s="740" t="s">
        <v>382</v>
      </c>
      <c r="I7" s="740" t="s">
        <v>267</v>
      </c>
      <c r="J7" s="740" t="s">
        <v>268</v>
      </c>
      <c r="K7" s="740" t="s">
        <v>269</v>
      </c>
    </row>
    <row r="8" spans="1:12" ht="15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 t="s">
        <v>239</v>
      </c>
      <c r="I8" s="419" t="s">
        <v>251</v>
      </c>
      <c r="J8" s="419" t="s">
        <v>252</v>
      </c>
      <c r="K8" s="419" t="s">
        <v>253</v>
      </c>
    </row>
    <row r="9" spans="1:12" ht="12.75" customHeight="1" x14ac:dyDescent="0.2">
      <c r="A9" s="737">
        <v>1</v>
      </c>
      <c r="B9" s="315" t="s">
        <v>641</v>
      </c>
      <c r="C9" s="1425" t="s">
        <v>666</v>
      </c>
      <c r="D9" s="1425"/>
      <c r="E9" s="1425"/>
      <c r="F9" s="1425"/>
      <c r="G9" s="1425"/>
      <c r="H9" s="1425"/>
      <c r="I9" s="1425"/>
      <c r="J9" s="1425"/>
      <c r="K9" s="1425"/>
      <c r="L9" s="420"/>
    </row>
    <row r="10" spans="1:12" ht="12.75" customHeight="1" x14ac:dyDescent="0.2">
      <c r="A10" s="737">
        <v>2</v>
      </c>
      <c r="B10" s="315" t="s">
        <v>642</v>
      </c>
      <c r="C10" s="1425"/>
      <c r="D10" s="1425"/>
      <c r="E10" s="1425"/>
      <c r="F10" s="1425"/>
      <c r="G10" s="1425"/>
      <c r="H10" s="1425"/>
      <c r="I10" s="1425"/>
      <c r="J10" s="1425"/>
      <c r="K10" s="1425"/>
      <c r="L10" s="421"/>
    </row>
    <row r="11" spans="1:12" ht="12.75" customHeight="1" x14ac:dyDescent="0.2">
      <c r="A11" s="737">
        <v>3</v>
      </c>
      <c r="B11" s="315" t="s">
        <v>643</v>
      </c>
      <c r="C11" s="1425"/>
      <c r="D11" s="1425"/>
      <c r="E11" s="1425"/>
      <c r="F11" s="1425"/>
      <c r="G11" s="1425"/>
      <c r="H11" s="1425"/>
      <c r="I11" s="1425"/>
      <c r="J11" s="1425"/>
      <c r="K11" s="1425"/>
      <c r="L11" s="421"/>
    </row>
    <row r="12" spans="1:12" ht="12.75" customHeight="1" x14ac:dyDescent="0.2">
      <c r="A12" s="737">
        <v>4</v>
      </c>
      <c r="B12" s="315" t="s">
        <v>644</v>
      </c>
      <c r="C12" s="1425"/>
      <c r="D12" s="1425"/>
      <c r="E12" s="1425"/>
      <c r="F12" s="1425"/>
      <c r="G12" s="1425"/>
      <c r="H12" s="1425"/>
      <c r="I12" s="1425"/>
      <c r="J12" s="1425"/>
      <c r="K12" s="1425"/>
      <c r="L12" s="421"/>
    </row>
    <row r="13" spans="1:12" ht="12.75" customHeight="1" x14ac:dyDescent="0.2">
      <c r="A13" s="737">
        <v>5</v>
      </c>
      <c r="B13" s="315" t="s">
        <v>645</v>
      </c>
      <c r="C13" s="1425"/>
      <c r="D13" s="1425"/>
      <c r="E13" s="1425"/>
      <c r="F13" s="1425"/>
      <c r="G13" s="1425"/>
      <c r="H13" s="1425"/>
      <c r="I13" s="1425"/>
      <c r="J13" s="1425"/>
      <c r="K13" s="1425"/>
      <c r="L13" s="421"/>
    </row>
    <row r="14" spans="1:12" ht="12.75" customHeight="1" x14ac:dyDescent="0.2">
      <c r="A14" s="737">
        <v>6</v>
      </c>
      <c r="B14" s="315" t="s">
        <v>646</v>
      </c>
      <c r="C14" s="1425"/>
      <c r="D14" s="1425"/>
      <c r="E14" s="1425"/>
      <c r="F14" s="1425"/>
      <c r="G14" s="1425"/>
      <c r="H14" s="1425"/>
      <c r="I14" s="1425"/>
      <c r="J14" s="1425"/>
      <c r="K14" s="1425"/>
      <c r="L14" s="421"/>
    </row>
    <row r="15" spans="1:12" ht="12.75" customHeight="1" x14ac:dyDescent="0.2">
      <c r="A15" s="737">
        <v>7</v>
      </c>
      <c r="B15" s="315" t="s">
        <v>647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421"/>
    </row>
    <row r="16" spans="1:12" ht="12.75" customHeight="1" x14ac:dyDescent="0.2">
      <c r="A16" s="737">
        <v>8</v>
      </c>
      <c r="B16" s="315" t="s">
        <v>648</v>
      </c>
      <c r="C16" s="1425"/>
      <c r="D16" s="1425"/>
      <c r="E16" s="1425"/>
      <c r="F16" s="1425"/>
      <c r="G16" s="1425"/>
      <c r="H16" s="1425"/>
      <c r="I16" s="1425"/>
      <c r="J16" s="1425"/>
      <c r="K16" s="1425"/>
      <c r="L16" s="421"/>
    </row>
    <row r="17" spans="1:12" ht="12.75" customHeight="1" x14ac:dyDescent="0.2">
      <c r="A17" s="737">
        <v>9</v>
      </c>
      <c r="B17" s="315" t="s">
        <v>649</v>
      </c>
      <c r="C17" s="1425"/>
      <c r="D17" s="1425"/>
      <c r="E17" s="1425"/>
      <c r="F17" s="1425"/>
      <c r="G17" s="1425"/>
      <c r="H17" s="1425"/>
      <c r="I17" s="1425"/>
      <c r="J17" s="1425"/>
      <c r="K17" s="1425"/>
      <c r="L17" s="421"/>
    </row>
    <row r="18" spans="1:12" ht="12.75" customHeight="1" x14ac:dyDescent="0.2">
      <c r="A18" s="737">
        <v>10</v>
      </c>
      <c r="B18" s="315" t="s">
        <v>650</v>
      </c>
      <c r="C18" s="1425"/>
      <c r="D18" s="1425"/>
      <c r="E18" s="1425"/>
      <c r="F18" s="1425"/>
      <c r="G18" s="1425"/>
      <c r="H18" s="1425"/>
      <c r="I18" s="1425"/>
      <c r="J18" s="1425"/>
      <c r="K18" s="1425"/>
      <c r="L18" s="421"/>
    </row>
    <row r="19" spans="1:12" ht="12.75" customHeight="1" x14ac:dyDescent="0.2">
      <c r="A19" s="737">
        <v>11</v>
      </c>
      <c r="B19" s="315" t="s">
        <v>651</v>
      </c>
      <c r="C19" s="1425"/>
      <c r="D19" s="1425"/>
      <c r="E19" s="1425"/>
      <c r="F19" s="1425"/>
      <c r="G19" s="1425"/>
      <c r="H19" s="1425"/>
      <c r="I19" s="1425"/>
      <c r="J19" s="1425"/>
      <c r="K19" s="1425"/>
      <c r="L19" s="421"/>
    </row>
    <row r="20" spans="1:12" ht="12.75" customHeight="1" x14ac:dyDescent="0.2">
      <c r="A20" s="737">
        <v>12</v>
      </c>
      <c r="B20" s="315" t="s">
        <v>652</v>
      </c>
      <c r="C20" s="1425"/>
      <c r="D20" s="1425"/>
      <c r="E20" s="1425"/>
      <c r="F20" s="1425"/>
      <c r="G20" s="1425"/>
      <c r="H20" s="1425"/>
      <c r="I20" s="1425"/>
      <c r="J20" s="1425"/>
      <c r="K20" s="1425"/>
      <c r="L20" s="421"/>
    </row>
    <row r="21" spans="1:12" ht="12.75" customHeight="1" x14ac:dyDescent="0.2">
      <c r="A21" s="737">
        <v>13</v>
      </c>
      <c r="B21" s="315" t="s">
        <v>653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421"/>
    </row>
    <row r="22" spans="1:12" ht="12.75" customHeight="1" x14ac:dyDescent="0.2">
      <c r="A22" s="737">
        <v>14</v>
      </c>
      <c r="B22" s="315" t="s">
        <v>654</v>
      </c>
      <c r="C22" s="1425"/>
      <c r="D22" s="1425"/>
      <c r="E22" s="1425"/>
      <c r="F22" s="1425"/>
      <c r="G22" s="1425"/>
      <c r="H22" s="1425"/>
      <c r="I22" s="1425"/>
      <c r="J22" s="1425"/>
      <c r="K22" s="1425"/>
      <c r="L22" s="421"/>
    </row>
    <row r="23" spans="1:12" ht="12.75" customHeight="1" x14ac:dyDescent="0.2">
      <c r="A23" s="737">
        <v>15</v>
      </c>
      <c r="B23" s="315" t="s">
        <v>655</v>
      </c>
      <c r="C23" s="1425"/>
      <c r="D23" s="1425"/>
      <c r="E23" s="1425"/>
      <c r="F23" s="1425"/>
      <c r="G23" s="1425"/>
      <c r="H23" s="1425"/>
      <c r="I23" s="1425"/>
      <c r="J23" s="1425"/>
      <c r="K23" s="1425"/>
      <c r="L23" s="421"/>
    </row>
    <row r="24" spans="1:12" ht="12.75" customHeight="1" x14ac:dyDescent="0.2">
      <c r="A24" s="737">
        <v>16</v>
      </c>
      <c r="B24" s="315" t="s">
        <v>656</v>
      </c>
      <c r="C24" s="1425"/>
      <c r="D24" s="1425"/>
      <c r="E24" s="1425"/>
      <c r="F24" s="1425"/>
      <c r="G24" s="1425"/>
      <c r="H24" s="1425"/>
      <c r="I24" s="1425"/>
      <c r="J24" s="1425"/>
      <c r="K24" s="1425"/>
      <c r="L24" s="421"/>
    </row>
    <row r="25" spans="1:12" ht="12.75" customHeight="1" x14ac:dyDescent="0.2">
      <c r="A25" s="737">
        <v>17</v>
      </c>
      <c r="B25" s="315" t="s">
        <v>657</v>
      </c>
      <c r="C25" s="1425"/>
      <c r="D25" s="1425"/>
      <c r="E25" s="1425"/>
      <c r="F25" s="1425"/>
      <c r="G25" s="1425"/>
      <c r="H25" s="1425"/>
      <c r="I25" s="1425"/>
      <c r="J25" s="1425"/>
      <c r="K25" s="1425"/>
      <c r="L25" s="421"/>
    </row>
    <row r="26" spans="1:12" ht="12.75" customHeight="1" x14ac:dyDescent="0.2">
      <c r="A26" s="737">
        <v>18</v>
      </c>
      <c r="B26" s="315" t="s">
        <v>658</v>
      </c>
      <c r="C26" s="1425"/>
      <c r="D26" s="1425"/>
      <c r="E26" s="1425"/>
      <c r="F26" s="1425"/>
      <c r="G26" s="1425"/>
      <c r="H26" s="1425"/>
      <c r="I26" s="1425"/>
      <c r="J26" s="1425"/>
      <c r="K26" s="1425"/>
      <c r="L26" s="421"/>
    </row>
    <row r="27" spans="1:12" ht="12.75" customHeight="1" x14ac:dyDescent="0.2">
      <c r="A27" s="737">
        <v>19</v>
      </c>
      <c r="B27" s="315" t="s">
        <v>659</v>
      </c>
      <c r="C27" s="1425"/>
      <c r="D27" s="1425"/>
      <c r="E27" s="1425"/>
      <c r="F27" s="1425"/>
      <c r="G27" s="1425"/>
      <c r="H27" s="1425"/>
      <c r="I27" s="1425"/>
      <c r="J27" s="1425"/>
      <c r="K27" s="1425"/>
      <c r="L27" s="421"/>
    </row>
    <row r="28" spans="1:12" ht="12.75" customHeight="1" x14ac:dyDescent="0.2">
      <c r="A28" s="737">
        <v>20</v>
      </c>
      <c r="B28" s="315" t="s">
        <v>660</v>
      </c>
      <c r="C28" s="1425"/>
      <c r="D28" s="1425"/>
      <c r="E28" s="1425"/>
      <c r="F28" s="1425"/>
      <c r="G28" s="1425"/>
      <c r="H28" s="1425"/>
      <c r="I28" s="1425"/>
      <c r="J28" s="1425"/>
      <c r="K28" s="1425"/>
      <c r="L28" s="421"/>
    </row>
    <row r="29" spans="1:12" ht="12.75" customHeight="1" x14ac:dyDescent="0.2">
      <c r="A29" s="737">
        <v>21</v>
      </c>
      <c r="B29" s="315" t="s">
        <v>661</v>
      </c>
      <c r="C29" s="1425"/>
      <c r="D29" s="1425"/>
      <c r="E29" s="1425"/>
      <c r="F29" s="1425"/>
      <c r="G29" s="1425"/>
      <c r="H29" s="1425"/>
      <c r="I29" s="1425"/>
      <c r="J29" s="1425"/>
      <c r="K29" s="1425"/>
      <c r="L29" s="421"/>
    </row>
    <row r="30" spans="1:12" ht="12.75" customHeight="1" x14ac:dyDescent="0.2">
      <c r="A30" s="737">
        <v>22</v>
      </c>
      <c r="B30" s="315" t="s">
        <v>662</v>
      </c>
      <c r="C30" s="1425"/>
      <c r="D30" s="1425"/>
      <c r="E30" s="1425"/>
      <c r="F30" s="1425"/>
      <c r="G30" s="1425"/>
      <c r="H30" s="1425"/>
      <c r="I30" s="1425"/>
      <c r="J30" s="1425"/>
      <c r="K30" s="1425"/>
      <c r="L30" s="421"/>
    </row>
    <row r="31" spans="1:12" ht="12.75" customHeight="1" x14ac:dyDescent="0.2">
      <c r="A31" s="737">
        <v>23</v>
      </c>
      <c r="B31" s="315" t="s">
        <v>663</v>
      </c>
      <c r="C31" s="1425"/>
      <c r="D31" s="1425"/>
      <c r="E31" s="1425"/>
      <c r="F31" s="1425"/>
      <c r="G31" s="1425"/>
      <c r="H31" s="1425"/>
      <c r="I31" s="1425"/>
      <c r="J31" s="1425"/>
      <c r="K31" s="1425"/>
      <c r="L31" s="421"/>
    </row>
    <row r="32" spans="1:12" ht="12.75" customHeight="1" x14ac:dyDescent="0.2">
      <c r="A32" s="318">
        <v>24</v>
      </c>
      <c r="B32" s="315" t="s">
        <v>664</v>
      </c>
      <c r="C32" s="1425"/>
      <c r="D32" s="1425"/>
      <c r="E32" s="1425"/>
      <c r="F32" s="1425"/>
      <c r="G32" s="1425"/>
      <c r="H32" s="1425"/>
      <c r="I32" s="1425"/>
      <c r="J32" s="1425"/>
      <c r="K32" s="1425"/>
      <c r="L32" s="421"/>
    </row>
    <row r="33" spans="1:12" ht="12.75" customHeight="1" x14ac:dyDescent="0.2">
      <c r="A33" s="1211" t="s">
        <v>16</v>
      </c>
      <c r="B33" s="1212"/>
      <c r="C33" s="1425"/>
      <c r="D33" s="1425"/>
      <c r="E33" s="1425"/>
      <c r="F33" s="1425"/>
      <c r="G33" s="1425"/>
      <c r="H33" s="1425"/>
      <c r="I33" s="1425"/>
      <c r="J33" s="1425"/>
      <c r="K33" s="1425"/>
      <c r="L33" s="422"/>
    </row>
    <row r="35" spans="1:12" x14ac:dyDescent="0.2">
      <c r="A35" s="322" t="s">
        <v>411</v>
      </c>
    </row>
    <row r="37" spans="1:12" x14ac:dyDescent="0.2">
      <c r="A37" s="770"/>
      <c r="B37" s="770"/>
      <c r="C37" s="770"/>
      <c r="D37" s="770"/>
      <c r="I37" s="342"/>
      <c r="J37" s="342"/>
      <c r="K37" s="342"/>
    </row>
    <row r="38" spans="1:12" x14ac:dyDescent="0.2">
      <c r="A38" s="770"/>
      <c r="B38" s="770"/>
      <c r="C38" s="770"/>
      <c r="D38" s="770"/>
      <c r="I38" s="342"/>
      <c r="J38" s="342"/>
      <c r="K38" s="342"/>
    </row>
    <row r="39" spans="1:12" ht="15" customHeight="1" x14ac:dyDescent="0.2">
      <c r="A39" s="9" t="s">
        <v>1191</v>
      </c>
      <c r="B39" s="770"/>
      <c r="C39" s="770"/>
      <c r="D39" s="1424" t="s">
        <v>806</v>
      </c>
      <c r="E39" s="1424"/>
      <c r="F39" s="1424"/>
      <c r="H39" s="1214" t="s">
        <v>803</v>
      </c>
      <c r="I39" s="1214"/>
      <c r="J39" s="1214"/>
      <c r="K39" s="1214"/>
      <c r="L39" s="771"/>
    </row>
    <row r="40" spans="1:12" ht="15" customHeight="1" x14ac:dyDescent="0.2">
      <c r="A40" s="770"/>
      <c r="B40" s="770"/>
      <c r="C40" s="770"/>
      <c r="D40" s="1424" t="s">
        <v>807</v>
      </c>
      <c r="E40" s="1424"/>
      <c r="F40" s="1424"/>
      <c r="H40" s="1214" t="s">
        <v>802</v>
      </c>
      <c r="I40" s="1214"/>
      <c r="J40" s="1214"/>
      <c r="K40" s="1214"/>
      <c r="L40" s="771"/>
    </row>
    <row r="41" spans="1:12" x14ac:dyDescent="0.2">
      <c r="C41" s="770"/>
      <c r="D41" s="1424" t="s">
        <v>808</v>
      </c>
      <c r="E41" s="1424"/>
      <c r="F41" s="1424"/>
      <c r="I41" s="303"/>
      <c r="J41" s="303"/>
      <c r="K41" s="303"/>
    </row>
  </sheetData>
  <mergeCells count="17">
    <mergeCell ref="D41:F41"/>
    <mergeCell ref="C9:K33"/>
    <mergeCell ref="A33:B33"/>
    <mergeCell ref="D39:F39"/>
    <mergeCell ref="H39:K39"/>
    <mergeCell ref="D40:F40"/>
    <mergeCell ref="H40:K40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  <pageSetUpPr fitToPage="1"/>
  </sheetPr>
  <dimension ref="A1:O42"/>
  <sheetViews>
    <sheetView topLeftCell="A7" zoomScaleSheetLayoutView="80" workbookViewId="0">
      <selection activeCell="C19" sqref="C19:O22"/>
    </sheetView>
  </sheetViews>
  <sheetFormatPr defaultRowHeight="12.75" x14ac:dyDescent="0.2"/>
  <cols>
    <col min="1" max="1" width="6.5703125" style="374" customWidth="1"/>
    <col min="2" max="2" width="14.5703125" style="374" customWidth="1"/>
    <col min="3" max="6" width="9.140625" style="374"/>
    <col min="7" max="7" width="12.28515625" style="374" customWidth="1"/>
    <col min="8" max="8" width="11.5703125" style="374" customWidth="1"/>
    <col min="9" max="12" width="10.42578125" style="374" customWidth="1"/>
    <col min="13" max="13" width="11" style="374" customWidth="1"/>
    <col min="14" max="14" width="10" style="374" customWidth="1"/>
    <col min="15" max="15" width="11.85546875" style="374" customWidth="1"/>
    <col min="16" max="16384" width="9.140625" style="374"/>
  </cols>
  <sheetData>
    <row r="1" spans="1:15" ht="18" x14ac:dyDescent="0.35">
      <c r="A1" s="1204" t="s">
        <v>0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745" t="s">
        <v>485</v>
      </c>
    </row>
    <row r="2" spans="1:15" ht="21" x14ac:dyDescent="0.35">
      <c r="A2" s="1244" t="s">
        <v>921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</row>
    <row r="3" spans="1:15" ht="15" x14ac:dyDescent="0.3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5" ht="18" x14ac:dyDescent="0.35">
      <c r="A4" s="1204" t="s">
        <v>484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</row>
    <row r="5" spans="1:15" ht="15" x14ac:dyDescent="0.3">
      <c r="A5" s="303" t="s">
        <v>687</v>
      </c>
      <c r="B5" s="303"/>
      <c r="C5" s="376"/>
      <c r="D5" s="376"/>
      <c r="E5" s="376"/>
      <c r="F5" s="376"/>
      <c r="G5" s="376"/>
      <c r="H5" s="376"/>
      <c r="I5" s="376"/>
      <c r="J5" s="376"/>
      <c r="K5" s="375"/>
      <c r="M5" s="1327" t="s">
        <v>1193</v>
      </c>
      <c r="N5" s="1327"/>
      <c r="O5" s="1327"/>
    </row>
    <row r="6" spans="1:15" ht="44.25" customHeight="1" x14ac:dyDescent="0.2">
      <c r="A6" s="1338" t="s">
        <v>2</v>
      </c>
      <c r="B6" s="1334" t="s">
        <v>3</v>
      </c>
      <c r="C6" s="1334" t="s">
        <v>270</v>
      </c>
      <c r="D6" s="1338" t="s">
        <v>271</v>
      </c>
      <c r="E6" s="1338" t="s">
        <v>272</v>
      </c>
      <c r="F6" s="1338" t="s">
        <v>273</v>
      </c>
      <c r="G6" s="1338" t="s">
        <v>274</v>
      </c>
      <c r="H6" s="1334" t="s">
        <v>275</v>
      </c>
      <c r="I6" s="1334"/>
      <c r="J6" s="1334" t="s">
        <v>276</v>
      </c>
      <c r="K6" s="1334"/>
      <c r="L6" s="1334" t="s">
        <v>277</v>
      </c>
      <c r="M6" s="1334"/>
      <c r="N6" s="1334" t="s">
        <v>278</v>
      </c>
      <c r="O6" s="1334"/>
    </row>
    <row r="7" spans="1:15" ht="54" customHeight="1" x14ac:dyDescent="0.2">
      <c r="A7" s="1339"/>
      <c r="B7" s="1334"/>
      <c r="C7" s="1334"/>
      <c r="D7" s="1339"/>
      <c r="E7" s="1339"/>
      <c r="F7" s="1339"/>
      <c r="G7" s="1339"/>
      <c r="H7" s="740" t="s">
        <v>279</v>
      </c>
      <c r="I7" s="740" t="s">
        <v>280</v>
      </c>
      <c r="J7" s="740" t="s">
        <v>279</v>
      </c>
      <c r="K7" s="740" t="s">
        <v>280</v>
      </c>
      <c r="L7" s="740" t="s">
        <v>279</v>
      </c>
      <c r="M7" s="740" t="s">
        <v>280</v>
      </c>
      <c r="N7" s="740" t="s">
        <v>279</v>
      </c>
      <c r="O7" s="740" t="s">
        <v>280</v>
      </c>
    </row>
    <row r="8" spans="1:15" ht="15" x14ac:dyDescent="0.2">
      <c r="A8" s="419" t="s">
        <v>232</v>
      </c>
      <c r="B8" s="419" t="s">
        <v>233</v>
      </c>
      <c r="C8" s="419" t="s">
        <v>234</v>
      </c>
      <c r="D8" s="419" t="s">
        <v>235</v>
      </c>
      <c r="E8" s="419" t="s">
        <v>236</v>
      </c>
      <c r="F8" s="419" t="s">
        <v>237</v>
      </c>
      <c r="G8" s="419" t="s">
        <v>238</v>
      </c>
      <c r="H8" s="419" t="s">
        <v>239</v>
      </c>
      <c r="I8" s="419" t="s">
        <v>251</v>
      </c>
      <c r="J8" s="419" t="s">
        <v>252</v>
      </c>
      <c r="K8" s="419" t="s">
        <v>253</v>
      </c>
      <c r="L8" s="419" t="s">
        <v>281</v>
      </c>
      <c r="M8" s="419" t="s">
        <v>282</v>
      </c>
      <c r="N8" s="419" t="s">
        <v>283</v>
      </c>
      <c r="O8" s="419" t="s">
        <v>284</v>
      </c>
    </row>
    <row r="9" spans="1:15" ht="12.75" customHeight="1" x14ac:dyDescent="0.2">
      <c r="A9" s="737">
        <v>1</v>
      </c>
      <c r="B9" s="315" t="s">
        <v>641</v>
      </c>
      <c r="C9" s="1426" t="s">
        <v>914</v>
      </c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8"/>
    </row>
    <row r="10" spans="1:15" ht="12.75" customHeight="1" x14ac:dyDescent="0.2">
      <c r="A10" s="737">
        <v>2</v>
      </c>
      <c r="B10" s="315" t="s">
        <v>642</v>
      </c>
      <c r="C10" s="1429"/>
      <c r="D10" s="1430"/>
      <c r="E10" s="1430"/>
      <c r="F10" s="1430"/>
      <c r="G10" s="1430"/>
      <c r="H10" s="1430"/>
      <c r="I10" s="1430"/>
      <c r="J10" s="1430"/>
      <c r="K10" s="1430"/>
      <c r="L10" s="1430"/>
      <c r="M10" s="1430"/>
      <c r="N10" s="1430"/>
      <c r="O10" s="1431"/>
    </row>
    <row r="11" spans="1:15" ht="12.75" customHeight="1" x14ac:dyDescent="0.2">
      <c r="A11" s="737">
        <v>3</v>
      </c>
      <c r="B11" s="315" t="s">
        <v>643</v>
      </c>
      <c r="C11" s="1429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1"/>
    </row>
    <row r="12" spans="1:15" ht="12.75" customHeight="1" x14ac:dyDescent="0.2">
      <c r="A12" s="737">
        <v>4</v>
      </c>
      <c r="B12" s="315" t="s">
        <v>644</v>
      </c>
      <c r="C12" s="1429"/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  <c r="N12" s="1430"/>
      <c r="O12" s="1431"/>
    </row>
    <row r="13" spans="1:15" ht="12.75" customHeight="1" x14ac:dyDescent="0.2">
      <c r="A13" s="737">
        <v>5</v>
      </c>
      <c r="B13" s="315" t="s">
        <v>645</v>
      </c>
      <c r="C13" s="549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550"/>
    </row>
    <row r="14" spans="1:15" ht="12.75" customHeight="1" x14ac:dyDescent="0.2">
      <c r="A14" s="737">
        <v>6</v>
      </c>
      <c r="B14" s="315" t="s">
        <v>646</v>
      </c>
      <c r="C14" s="1426" t="s">
        <v>915</v>
      </c>
      <c r="D14" s="1427"/>
      <c r="E14" s="1427"/>
      <c r="F14" s="1427"/>
      <c r="G14" s="1427"/>
      <c r="H14" s="1427"/>
      <c r="I14" s="1427"/>
      <c r="J14" s="1427"/>
      <c r="K14" s="1427"/>
      <c r="L14" s="1427"/>
      <c r="M14" s="1427"/>
      <c r="N14" s="1427"/>
      <c r="O14" s="1428"/>
    </row>
    <row r="15" spans="1:15" ht="12.75" customHeight="1" x14ac:dyDescent="0.2">
      <c r="A15" s="737">
        <v>7</v>
      </c>
      <c r="B15" s="315" t="s">
        <v>647</v>
      </c>
      <c r="C15" s="1429"/>
      <c r="D15" s="1430"/>
      <c r="E15" s="1430"/>
      <c r="F15" s="1430"/>
      <c r="G15" s="1430"/>
      <c r="H15" s="1430"/>
      <c r="I15" s="1430"/>
      <c r="J15" s="1430"/>
      <c r="K15" s="1430"/>
      <c r="L15" s="1430"/>
      <c r="M15" s="1430"/>
      <c r="N15" s="1430"/>
      <c r="O15" s="1431"/>
    </row>
    <row r="16" spans="1:15" ht="12.75" customHeight="1" x14ac:dyDescent="0.2">
      <c r="A16" s="737">
        <v>8</v>
      </c>
      <c r="B16" s="315" t="s">
        <v>648</v>
      </c>
      <c r="C16" s="1429"/>
      <c r="D16" s="1430"/>
      <c r="E16" s="1430"/>
      <c r="F16" s="1430"/>
      <c r="G16" s="1430"/>
      <c r="H16" s="1430"/>
      <c r="I16" s="1430"/>
      <c r="J16" s="1430"/>
      <c r="K16" s="1430"/>
      <c r="L16" s="1430"/>
      <c r="M16" s="1430"/>
      <c r="N16" s="1430"/>
      <c r="O16" s="1431"/>
    </row>
    <row r="17" spans="1:15" ht="12.75" customHeight="1" x14ac:dyDescent="0.2">
      <c r="A17" s="737">
        <v>9</v>
      </c>
      <c r="B17" s="315" t="s">
        <v>649</v>
      </c>
      <c r="C17" s="1429"/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/>
      <c r="O17" s="1431"/>
    </row>
    <row r="18" spans="1:15" ht="12.75" customHeight="1" x14ac:dyDescent="0.2">
      <c r="A18" s="737">
        <v>10</v>
      </c>
      <c r="B18" s="315" t="s">
        <v>650</v>
      </c>
      <c r="C18" s="549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550"/>
    </row>
    <row r="19" spans="1:15" ht="12.75" customHeight="1" x14ac:dyDescent="0.2">
      <c r="A19" s="737">
        <v>11</v>
      </c>
      <c r="B19" s="315" t="s">
        <v>651</v>
      </c>
      <c r="C19" s="1432" t="s">
        <v>1150</v>
      </c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33"/>
      <c r="O19" s="1433"/>
    </row>
    <row r="20" spans="1:15" ht="12.75" customHeight="1" x14ac:dyDescent="0.2">
      <c r="A20" s="737">
        <v>12</v>
      </c>
      <c r="B20" s="315" t="s">
        <v>652</v>
      </c>
      <c r="C20" s="1433"/>
      <c r="D20" s="1433"/>
      <c r="E20" s="1433"/>
      <c r="F20" s="1433"/>
      <c r="G20" s="1433"/>
      <c r="H20" s="1433"/>
      <c r="I20" s="1433"/>
      <c r="J20" s="1433"/>
      <c r="K20" s="1433"/>
      <c r="L20" s="1433"/>
      <c r="M20" s="1433"/>
      <c r="N20" s="1433"/>
      <c r="O20" s="1433"/>
    </row>
    <row r="21" spans="1:15" ht="12.75" customHeight="1" x14ac:dyDescent="0.2">
      <c r="A21" s="737">
        <v>13</v>
      </c>
      <c r="B21" s="315" t="s">
        <v>653</v>
      </c>
      <c r="C21" s="1433"/>
      <c r="D21" s="1433"/>
      <c r="E21" s="1433"/>
      <c r="F21" s="1433"/>
      <c r="G21" s="1433"/>
      <c r="H21" s="1433"/>
      <c r="I21" s="1433"/>
      <c r="J21" s="1433"/>
      <c r="K21" s="1433"/>
      <c r="L21" s="1433"/>
      <c r="M21" s="1433"/>
      <c r="N21" s="1433"/>
      <c r="O21" s="1433"/>
    </row>
    <row r="22" spans="1:15" ht="12.75" customHeight="1" x14ac:dyDescent="0.2">
      <c r="A22" s="737">
        <v>14</v>
      </c>
      <c r="B22" s="315" t="s">
        <v>654</v>
      </c>
      <c r="C22" s="1433"/>
      <c r="D22" s="1433"/>
      <c r="E22" s="1433"/>
      <c r="F22" s="1433"/>
      <c r="G22" s="1433"/>
      <c r="H22" s="1433"/>
      <c r="I22" s="1433"/>
      <c r="J22" s="1433"/>
      <c r="K22" s="1433"/>
      <c r="L22" s="1433"/>
      <c r="M22" s="1433"/>
      <c r="N22" s="1433"/>
      <c r="O22" s="1433"/>
    </row>
    <row r="23" spans="1:15" ht="12.75" customHeight="1" x14ac:dyDescent="0.2">
      <c r="A23" s="737">
        <v>15</v>
      </c>
      <c r="B23" s="315" t="s">
        <v>655</v>
      </c>
      <c r="C23" s="549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550"/>
    </row>
    <row r="24" spans="1:15" ht="12.75" customHeight="1" x14ac:dyDescent="0.2">
      <c r="A24" s="737">
        <v>16</v>
      </c>
      <c r="B24" s="315" t="s">
        <v>656</v>
      </c>
      <c r="C24" s="549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550"/>
    </row>
    <row r="25" spans="1:15" ht="12.75" customHeight="1" x14ac:dyDescent="0.2">
      <c r="A25" s="737">
        <v>17</v>
      </c>
      <c r="B25" s="315" t="s">
        <v>657</v>
      </c>
      <c r="C25" s="549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550"/>
    </row>
    <row r="26" spans="1:15" ht="12.75" customHeight="1" x14ac:dyDescent="0.2">
      <c r="A26" s="737">
        <v>18</v>
      </c>
      <c r="B26" s="315" t="s">
        <v>658</v>
      </c>
      <c r="C26" s="549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550"/>
    </row>
    <row r="27" spans="1:15" ht="12.75" customHeight="1" x14ac:dyDescent="0.2">
      <c r="A27" s="737">
        <v>19</v>
      </c>
      <c r="B27" s="315" t="s">
        <v>659</v>
      </c>
      <c r="C27" s="549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550"/>
    </row>
    <row r="28" spans="1:15" ht="12.75" customHeight="1" x14ac:dyDescent="0.2">
      <c r="A28" s="737">
        <v>20</v>
      </c>
      <c r="B28" s="315" t="s">
        <v>660</v>
      </c>
      <c r="C28" s="549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550"/>
    </row>
    <row r="29" spans="1:15" ht="12.75" customHeight="1" x14ac:dyDescent="0.2">
      <c r="A29" s="737">
        <v>21</v>
      </c>
      <c r="B29" s="315" t="s">
        <v>661</v>
      </c>
      <c r="C29" s="549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550"/>
    </row>
    <row r="30" spans="1:15" ht="12.75" customHeight="1" x14ac:dyDescent="0.2">
      <c r="A30" s="737">
        <v>22</v>
      </c>
      <c r="B30" s="315" t="s">
        <v>662</v>
      </c>
      <c r="C30" s="549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550"/>
    </row>
    <row r="31" spans="1:15" ht="12.75" customHeight="1" x14ac:dyDescent="0.2">
      <c r="A31" s="737">
        <v>23</v>
      </c>
      <c r="B31" s="315" t="s">
        <v>663</v>
      </c>
      <c r="C31" s="549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550"/>
    </row>
    <row r="32" spans="1:15" ht="12.75" customHeight="1" x14ac:dyDescent="0.2">
      <c r="A32" s="318">
        <v>24</v>
      </c>
      <c r="B32" s="315" t="s">
        <v>664</v>
      </c>
      <c r="C32" s="549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550"/>
    </row>
    <row r="33" spans="1:15" ht="12.75" customHeight="1" x14ac:dyDescent="0.2">
      <c r="A33" s="1211" t="s">
        <v>16</v>
      </c>
      <c r="B33" s="1212"/>
      <c r="C33" s="551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552"/>
    </row>
    <row r="38" spans="1:15" ht="12.75" customHeight="1" x14ac:dyDescent="0.2">
      <c r="A38" s="9" t="s">
        <v>1191</v>
      </c>
      <c r="B38" s="770"/>
      <c r="C38" s="770"/>
      <c r="D38" s="770"/>
      <c r="G38" s="1424" t="s">
        <v>806</v>
      </c>
      <c r="H38" s="1424"/>
      <c r="I38" s="1424"/>
      <c r="L38" s="1214" t="s">
        <v>803</v>
      </c>
      <c r="M38" s="1214"/>
      <c r="N38" s="1214"/>
      <c r="O38" s="1214"/>
    </row>
    <row r="39" spans="1:15" ht="12.75" customHeight="1" x14ac:dyDescent="0.2">
      <c r="A39" s="770"/>
      <c r="B39" s="770"/>
      <c r="C39" s="770"/>
      <c r="D39" s="770"/>
      <c r="G39" s="1424" t="s">
        <v>807</v>
      </c>
      <c r="H39" s="1424"/>
      <c r="I39" s="1424"/>
      <c r="K39" s="342"/>
      <c r="L39" s="1214" t="s">
        <v>802</v>
      </c>
      <c r="M39" s="1214"/>
      <c r="N39" s="1214"/>
      <c r="O39" s="1214"/>
    </row>
    <row r="40" spans="1:15" ht="12.75" customHeight="1" x14ac:dyDescent="0.2">
      <c r="A40" s="770"/>
      <c r="B40" s="770"/>
      <c r="C40" s="770"/>
      <c r="D40" s="770"/>
      <c r="G40" s="1424" t="s">
        <v>808</v>
      </c>
      <c r="H40" s="1424"/>
      <c r="I40" s="1424"/>
      <c r="K40" s="342"/>
      <c r="L40" s="342"/>
      <c r="M40" s="342"/>
      <c r="N40" s="342"/>
      <c r="O40" s="342"/>
    </row>
    <row r="41" spans="1:15" ht="12.75" customHeight="1" x14ac:dyDescent="0.2">
      <c r="C41" s="770"/>
      <c r="D41" s="770"/>
      <c r="K41" s="342"/>
      <c r="L41" s="342"/>
      <c r="M41" s="342"/>
      <c r="N41" s="342"/>
      <c r="O41" s="342"/>
    </row>
    <row r="42" spans="1:15" x14ac:dyDescent="0.2">
      <c r="K42" s="303"/>
      <c r="L42" s="303"/>
      <c r="M42" s="303"/>
      <c r="N42" s="303"/>
      <c r="O42" s="303"/>
    </row>
  </sheetData>
  <mergeCells count="24">
    <mergeCell ref="G40:I40"/>
    <mergeCell ref="C14:O17"/>
    <mergeCell ref="C19:O22"/>
    <mergeCell ref="A33:B33"/>
    <mergeCell ref="G38:I38"/>
    <mergeCell ref="L38:O38"/>
    <mergeCell ref="G39:I39"/>
    <mergeCell ref="L39:O39"/>
    <mergeCell ref="C9:O12"/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O6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6600CC"/>
    <pageSetUpPr fitToPage="1"/>
  </sheetPr>
  <dimension ref="A1:Q43"/>
  <sheetViews>
    <sheetView topLeftCell="A4" zoomScaleSheetLayoutView="90" workbookViewId="0">
      <selection activeCell="A4" sqref="A4:P4"/>
    </sheetView>
  </sheetViews>
  <sheetFormatPr defaultColWidth="9.140625" defaultRowHeight="12.75" x14ac:dyDescent="0.2"/>
  <cols>
    <col min="1" max="1" width="6.85546875" style="109" customWidth="1"/>
    <col min="2" max="2" width="25" style="109" customWidth="1"/>
    <col min="3" max="3" width="10.7109375" style="109" customWidth="1"/>
    <col min="4" max="4" width="12.85546875" style="109" customWidth="1"/>
    <col min="5" max="13" width="8.7109375" style="109" customWidth="1"/>
    <col min="14" max="14" width="8.5703125" style="109" customWidth="1"/>
    <col min="15" max="15" width="9.28515625" style="109" customWidth="1"/>
    <col min="16" max="16" width="8.7109375" style="109" customWidth="1"/>
    <col min="17" max="16384" width="9.140625" style="109"/>
  </cols>
  <sheetData>
    <row r="1" spans="1:17" x14ac:dyDescent="0.2">
      <c r="H1" s="1435"/>
      <c r="I1" s="1435"/>
      <c r="L1" s="110"/>
      <c r="O1" s="1440" t="s">
        <v>486</v>
      </c>
      <c r="P1" s="1440"/>
    </row>
    <row r="2" spans="1:17" x14ac:dyDescent="0.2">
      <c r="A2" s="1435" t="s">
        <v>439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</row>
    <row r="3" spans="1:17" s="111" customFormat="1" ht="15.75" x14ac:dyDescent="0.25">
      <c r="A3" s="1442" t="s">
        <v>922</v>
      </c>
      <c r="B3" s="1442"/>
      <c r="C3" s="1442"/>
      <c r="D3" s="1442"/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</row>
    <row r="4" spans="1:17" s="111" customFormat="1" ht="20.25" customHeight="1" x14ac:dyDescent="0.25">
      <c r="A4" s="1442" t="s">
        <v>948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</row>
    <row r="6" spans="1:17" x14ac:dyDescent="0.2">
      <c r="A6" s="26" t="s">
        <v>687</v>
      </c>
      <c r="B6" s="26"/>
      <c r="C6" s="112"/>
      <c r="D6" s="112"/>
      <c r="E6" s="112"/>
      <c r="F6" s="112"/>
      <c r="G6" s="112"/>
      <c r="H6" s="112"/>
      <c r="I6" s="112"/>
      <c r="J6" s="112"/>
      <c r="O6" s="1443" t="s">
        <v>1202</v>
      </c>
      <c r="P6" s="1443"/>
    </row>
    <row r="8" spans="1:17" s="113" customFormat="1" ht="15" customHeight="1" x14ac:dyDescent="0.2">
      <c r="A8" s="109"/>
      <c r="B8" s="109"/>
      <c r="C8" s="109"/>
      <c r="D8" s="109"/>
      <c r="E8" s="109"/>
      <c r="F8" s="109"/>
      <c r="G8" s="109"/>
      <c r="H8" s="109"/>
      <c r="L8" s="988"/>
      <c r="M8" s="988"/>
      <c r="N8" s="1327" t="s">
        <v>1193</v>
      </c>
      <c r="O8" s="1327"/>
      <c r="P8" s="1327"/>
    </row>
    <row r="9" spans="1:17" s="113" customFormat="1" ht="20.25" customHeight="1" x14ac:dyDescent="0.2">
      <c r="A9" s="1436" t="s">
        <v>2</v>
      </c>
      <c r="B9" s="1436" t="s">
        <v>3</v>
      </c>
      <c r="C9" s="1438" t="s">
        <v>241</v>
      </c>
      <c r="D9" s="1438" t="s">
        <v>242</v>
      </c>
      <c r="E9" s="1441" t="s">
        <v>243</v>
      </c>
      <c r="F9" s="1441"/>
      <c r="G9" s="1441"/>
      <c r="H9" s="1441"/>
      <c r="I9" s="1441"/>
      <c r="J9" s="1441"/>
      <c r="K9" s="1441"/>
      <c r="L9" s="1441"/>
      <c r="M9" s="1441"/>
      <c r="N9" s="1441"/>
      <c r="O9" s="1441"/>
      <c r="P9" s="1441"/>
    </row>
    <row r="10" spans="1:17" s="113" customFormat="1" ht="46.5" customHeight="1" x14ac:dyDescent="0.2">
      <c r="A10" s="1437"/>
      <c r="B10" s="1437"/>
      <c r="C10" s="1439"/>
      <c r="D10" s="1439"/>
      <c r="E10" s="660" t="s">
        <v>950</v>
      </c>
      <c r="F10" s="660" t="s">
        <v>1093</v>
      </c>
      <c r="G10" s="660" t="s">
        <v>1094</v>
      </c>
      <c r="H10" s="660" t="s">
        <v>1095</v>
      </c>
      <c r="I10" s="660" t="s">
        <v>1096</v>
      </c>
      <c r="J10" s="660" t="s">
        <v>1097</v>
      </c>
      <c r="K10" s="660" t="s">
        <v>1098</v>
      </c>
      <c r="L10" s="660" t="s">
        <v>1099</v>
      </c>
      <c r="M10" s="660" t="s">
        <v>952</v>
      </c>
      <c r="N10" s="661" t="s">
        <v>953</v>
      </c>
      <c r="O10" s="661" t="s">
        <v>954</v>
      </c>
      <c r="P10" s="661" t="s">
        <v>955</v>
      </c>
    </row>
    <row r="11" spans="1:17" s="113" customFormat="1" ht="12.75" customHeight="1" x14ac:dyDescent="0.2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226">
        <v>16</v>
      </c>
    </row>
    <row r="12" spans="1:17" ht="15" customHeight="1" x14ac:dyDescent="0.2">
      <c r="A12" s="426">
        <v>1</v>
      </c>
      <c r="B12" s="590" t="s">
        <v>880</v>
      </c>
      <c r="C12" s="537">
        <v>5872</v>
      </c>
      <c r="D12" s="537">
        <v>5871</v>
      </c>
      <c r="E12" s="537">
        <v>5871</v>
      </c>
      <c r="F12" s="537">
        <v>5871</v>
      </c>
      <c r="G12" s="537">
        <v>5871</v>
      </c>
      <c r="H12" s="537">
        <v>5871</v>
      </c>
      <c r="I12" s="537">
        <v>5871</v>
      </c>
      <c r="J12" s="537">
        <v>5871</v>
      </c>
      <c r="K12" s="537">
        <v>5871</v>
      </c>
      <c r="L12" s="537">
        <v>5871</v>
      </c>
      <c r="M12" s="537">
        <v>5871</v>
      </c>
      <c r="N12" s="537">
        <v>5448</v>
      </c>
      <c r="O12" s="537">
        <v>4018</v>
      </c>
      <c r="P12" s="537">
        <v>300</v>
      </c>
      <c r="Q12" s="227"/>
    </row>
    <row r="13" spans="1:17" ht="15" customHeight="1" x14ac:dyDescent="0.2">
      <c r="A13" s="426">
        <v>2</v>
      </c>
      <c r="B13" s="590" t="s">
        <v>881</v>
      </c>
      <c r="C13" s="537">
        <v>6213</v>
      </c>
      <c r="D13" s="537">
        <v>6213</v>
      </c>
      <c r="E13" s="537">
        <v>6213</v>
      </c>
      <c r="F13" s="537">
        <v>6213</v>
      </c>
      <c r="G13" s="537">
        <v>6213</v>
      </c>
      <c r="H13" s="537">
        <v>6213</v>
      </c>
      <c r="I13" s="537">
        <v>6212</v>
      </c>
      <c r="J13" s="537">
        <v>6212</v>
      </c>
      <c r="K13" s="537">
        <v>6212</v>
      </c>
      <c r="L13" s="537">
        <v>6212</v>
      </c>
      <c r="M13" s="537">
        <v>6212</v>
      </c>
      <c r="N13" s="537">
        <v>5638</v>
      </c>
      <c r="O13" s="537">
        <v>4332</v>
      </c>
      <c r="P13" s="537">
        <v>70</v>
      </c>
      <c r="Q13" s="227"/>
    </row>
    <row r="14" spans="1:17" ht="15" customHeight="1" x14ac:dyDescent="0.2">
      <c r="A14" s="426">
        <v>3</v>
      </c>
      <c r="B14" s="590" t="s">
        <v>758</v>
      </c>
      <c r="C14" s="537">
        <v>1641</v>
      </c>
      <c r="D14" s="537">
        <v>1641</v>
      </c>
      <c r="E14" s="537">
        <v>1641</v>
      </c>
      <c r="F14" s="537">
        <v>1641</v>
      </c>
      <c r="G14" s="537">
        <v>1641</v>
      </c>
      <c r="H14" s="537">
        <v>1641</v>
      </c>
      <c r="I14" s="537">
        <v>1641</v>
      </c>
      <c r="J14" s="537">
        <v>1641</v>
      </c>
      <c r="K14" s="537">
        <v>1641</v>
      </c>
      <c r="L14" s="537">
        <v>1641</v>
      </c>
      <c r="M14" s="537">
        <v>1641</v>
      </c>
      <c r="N14" s="537">
        <v>1640</v>
      </c>
      <c r="O14" s="537">
        <v>884</v>
      </c>
      <c r="P14" s="537">
        <v>13</v>
      </c>
      <c r="Q14" s="227"/>
    </row>
    <row r="15" spans="1:17" s="78" customFormat="1" ht="15" customHeight="1" x14ac:dyDescent="0.2">
      <c r="A15" s="426">
        <v>4</v>
      </c>
      <c r="B15" s="590" t="s">
        <v>759</v>
      </c>
      <c r="C15" s="537">
        <v>4954</v>
      </c>
      <c r="D15" s="537">
        <v>4950</v>
      </c>
      <c r="E15" s="537">
        <v>4948</v>
      </c>
      <c r="F15" s="537">
        <v>4948</v>
      </c>
      <c r="G15" s="537">
        <v>4948</v>
      </c>
      <c r="H15" s="537">
        <v>4948</v>
      </c>
      <c r="I15" s="537">
        <v>4948</v>
      </c>
      <c r="J15" s="537">
        <v>4948</v>
      </c>
      <c r="K15" s="537">
        <v>4948</v>
      </c>
      <c r="L15" s="537">
        <v>4948</v>
      </c>
      <c r="M15" s="537">
        <v>4945</v>
      </c>
      <c r="N15" s="728">
        <v>4211</v>
      </c>
      <c r="O15" s="537">
        <v>3028</v>
      </c>
      <c r="P15" s="537">
        <v>216</v>
      </c>
      <c r="Q15" s="227"/>
    </row>
    <row r="16" spans="1:17" s="78" customFormat="1" ht="15" customHeight="1" x14ac:dyDescent="0.2">
      <c r="A16" s="426">
        <v>5</v>
      </c>
      <c r="B16" s="590" t="s">
        <v>760</v>
      </c>
      <c r="C16" s="537">
        <v>3830</v>
      </c>
      <c r="D16" s="537">
        <v>3829</v>
      </c>
      <c r="E16" s="537">
        <v>3829</v>
      </c>
      <c r="F16" s="537">
        <v>3829</v>
      </c>
      <c r="G16" s="537">
        <v>3829</v>
      </c>
      <c r="H16" s="537">
        <v>3829</v>
      </c>
      <c r="I16" s="537">
        <v>3829</v>
      </c>
      <c r="J16" s="537">
        <v>3829</v>
      </c>
      <c r="K16" s="537">
        <v>3829</v>
      </c>
      <c r="L16" s="537">
        <v>3828</v>
      </c>
      <c r="M16" s="537">
        <v>3827</v>
      </c>
      <c r="N16" s="537">
        <v>3447</v>
      </c>
      <c r="O16" s="537">
        <v>2879</v>
      </c>
      <c r="P16" s="537">
        <v>92</v>
      </c>
      <c r="Q16" s="227"/>
    </row>
    <row r="17" spans="1:17" s="78" customFormat="1" ht="15" customHeight="1" x14ac:dyDescent="0.2">
      <c r="A17" s="426">
        <v>6</v>
      </c>
      <c r="B17" s="590" t="s">
        <v>761</v>
      </c>
      <c r="C17" s="537">
        <v>3231</v>
      </c>
      <c r="D17" s="537">
        <v>3230</v>
      </c>
      <c r="E17" s="537">
        <v>3226</v>
      </c>
      <c r="F17" s="537">
        <v>3226</v>
      </c>
      <c r="G17" s="537">
        <v>3226</v>
      </c>
      <c r="H17" s="537">
        <v>3223</v>
      </c>
      <c r="I17" s="537">
        <v>3223</v>
      </c>
      <c r="J17" s="537">
        <v>3219</v>
      </c>
      <c r="K17" s="537">
        <v>3216</v>
      </c>
      <c r="L17" s="537">
        <v>3169</v>
      </c>
      <c r="M17" s="537">
        <v>3149</v>
      </c>
      <c r="N17" s="728">
        <v>2656</v>
      </c>
      <c r="O17" s="537">
        <v>1757</v>
      </c>
      <c r="P17" s="537"/>
      <c r="Q17" s="227"/>
    </row>
    <row r="18" spans="1:17" ht="15" customHeight="1" x14ac:dyDescent="0.2">
      <c r="A18" s="426">
        <v>7</v>
      </c>
      <c r="B18" s="590" t="s">
        <v>762</v>
      </c>
      <c r="C18" s="537">
        <v>1057</v>
      </c>
      <c r="D18" s="537">
        <v>1057</v>
      </c>
      <c r="E18" s="537">
        <v>1057</v>
      </c>
      <c r="F18" s="537">
        <v>1057</v>
      </c>
      <c r="G18" s="537">
        <v>1057</v>
      </c>
      <c r="H18" s="537">
        <v>1057</v>
      </c>
      <c r="I18" s="537">
        <v>1056</v>
      </c>
      <c r="J18" s="537">
        <v>1056</v>
      </c>
      <c r="K18" s="537">
        <v>1056</v>
      </c>
      <c r="L18" s="537">
        <v>1056</v>
      </c>
      <c r="M18" s="537">
        <v>1055</v>
      </c>
      <c r="N18" s="537">
        <v>959</v>
      </c>
      <c r="O18" s="537">
        <v>489</v>
      </c>
      <c r="P18" s="537">
        <v>52</v>
      </c>
      <c r="Q18" s="227"/>
    </row>
    <row r="19" spans="1:17" ht="15" customHeight="1" x14ac:dyDescent="0.2">
      <c r="A19" s="426">
        <v>8</v>
      </c>
      <c r="B19" s="590" t="s">
        <v>882</v>
      </c>
      <c r="C19" s="537">
        <v>2246</v>
      </c>
      <c r="D19" s="537">
        <v>2244</v>
      </c>
      <c r="E19" s="537">
        <v>2244</v>
      </c>
      <c r="F19" s="537">
        <v>2244</v>
      </c>
      <c r="G19" s="537">
        <v>2244</v>
      </c>
      <c r="H19" s="537">
        <v>2244</v>
      </c>
      <c r="I19" s="537">
        <v>2244</v>
      </c>
      <c r="J19" s="537">
        <v>2244</v>
      </c>
      <c r="K19" s="537">
        <v>2243</v>
      </c>
      <c r="L19" s="537">
        <v>2242</v>
      </c>
      <c r="M19" s="537">
        <v>2240</v>
      </c>
      <c r="N19" s="537">
        <v>2196</v>
      </c>
      <c r="O19" s="537">
        <v>1610</v>
      </c>
      <c r="P19" s="537">
        <v>58</v>
      </c>
      <c r="Q19" s="227"/>
    </row>
    <row r="20" spans="1:17" ht="15" customHeight="1" x14ac:dyDescent="0.2">
      <c r="A20" s="426">
        <v>9</v>
      </c>
      <c r="B20" s="590" t="s">
        <v>883</v>
      </c>
      <c r="C20" s="537">
        <v>3021</v>
      </c>
      <c r="D20" s="537">
        <v>3021</v>
      </c>
      <c r="E20" s="537">
        <v>3021</v>
      </c>
      <c r="F20" s="537">
        <v>3021</v>
      </c>
      <c r="G20" s="537">
        <v>3021</v>
      </c>
      <c r="H20" s="537">
        <v>3021</v>
      </c>
      <c r="I20" s="537">
        <v>3021</v>
      </c>
      <c r="J20" s="537">
        <v>3021</v>
      </c>
      <c r="K20" s="537">
        <v>3021</v>
      </c>
      <c r="L20" s="537">
        <v>3021</v>
      </c>
      <c r="M20" s="537">
        <v>3021</v>
      </c>
      <c r="N20" s="537">
        <v>3021</v>
      </c>
      <c r="O20" s="537">
        <v>2895</v>
      </c>
      <c r="P20" s="537">
        <v>1</v>
      </c>
      <c r="Q20" s="227"/>
    </row>
    <row r="21" spans="1:17" ht="15" customHeight="1" x14ac:dyDescent="0.2">
      <c r="A21" s="426">
        <v>10</v>
      </c>
      <c r="B21" s="590" t="s">
        <v>763</v>
      </c>
      <c r="C21" s="537">
        <v>4170</v>
      </c>
      <c r="D21" s="537">
        <v>4169</v>
      </c>
      <c r="E21" s="537">
        <v>4169</v>
      </c>
      <c r="F21" s="537">
        <v>4169</v>
      </c>
      <c r="G21" s="537">
        <v>4169</v>
      </c>
      <c r="H21" s="537">
        <v>4169</v>
      </c>
      <c r="I21" s="537">
        <v>4169</v>
      </c>
      <c r="J21" s="537">
        <v>4169</v>
      </c>
      <c r="K21" s="537">
        <v>4169</v>
      </c>
      <c r="L21" s="537">
        <v>4169</v>
      </c>
      <c r="M21" s="537">
        <v>4169</v>
      </c>
      <c r="N21" s="537">
        <v>4169</v>
      </c>
      <c r="O21" s="537">
        <v>4140</v>
      </c>
      <c r="P21" s="537">
        <v>385</v>
      </c>
      <c r="Q21" s="227"/>
    </row>
    <row r="22" spans="1:17" ht="15" customHeight="1" x14ac:dyDescent="0.2">
      <c r="A22" s="426">
        <v>11</v>
      </c>
      <c r="B22" s="590" t="s">
        <v>884</v>
      </c>
      <c r="C22" s="537">
        <v>3039</v>
      </c>
      <c r="D22" s="537">
        <v>3039</v>
      </c>
      <c r="E22" s="537">
        <v>3039</v>
      </c>
      <c r="F22" s="537">
        <v>3039</v>
      </c>
      <c r="G22" s="537">
        <v>3039</v>
      </c>
      <c r="H22" s="537">
        <v>3039</v>
      </c>
      <c r="I22" s="537">
        <v>3039</v>
      </c>
      <c r="J22" s="537">
        <v>3039</v>
      </c>
      <c r="K22" s="537">
        <v>3039</v>
      </c>
      <c r="L22" s="537">
        <v>3039</v>
      </c>
      <c r="M22" s="537">
        <v>3039</v>
      </c>
      <c r="N22" s="537">
        <v>2984</v>
      </c>
      <c r="O22" s="537">
        <v>2402</v>
      </c>
      <c r="P22" s="537">
        <v>92</v>
      </c>
      <c r="Q22" s="227"/>
    </row>
    <row r="23" spans="1:17" ht="15" customHeight="1" x14ac:dyDescent="0.2">
      <c r="A23" s="426">
        <v>12</v>
      </c>
      <c r="B23" s="590" t="s">
        <v>764</v>
      </c>
      <c r="C23" s="537">
        <v>2260</v>
      </c>
      <c r="D23" s="537">
        <v>2260</v>
      </c>
      <c r="E23" s="537">
        <v>2260</v>
      </c>
      <c r="F23" s="537">
        <v>2260</v>
      </c>
      <c r="G23" s="537">
        <v>2260</v>
      </c>
      <c r="H23" s="537">
        <v>2260</v>
      </c>
      <c r="I23" s="537">
        <v>2260</v>
      </c>
      <c r="J23" s="537">
        <v>2260</v>
      </c>
      <c r="K23" s="537">
        <v>2260</v>
      </c>
      <c r="L23" s="537">
        <v>2260</v>
      </c>
      <c r="M23" s="537">
        <v>2259</v>
      </c>
      <c r="N23" s="537">
        <v>2259</v>
      </c>
      <c r="O23" s="537">
        <v>1960</v>
      </c>
      <c r="P23" s="537"/>
      <c r="Q23" s="227"/>
    </row>
    <row r="24" spans="1:17" ht="15" customHeight="1" x14ac:dyDescent="0.2">
      <c r="A24" s="426">
        <v>13</v>
      </c>
      <c r="B24" s="590" t="s">
        <v>765</v>
      </c>
      <c r="C24" s="537">
        <v>2345</v>
      </c>
      <c r="D24" s="537">
        <v>2345</v>
      </c>
      <c r="E24" s="537">
        <v>2345</v>
      </c>
      <c r="F24" s="537">
        <v>2345</v>
      </c>
      <c r="G24" s="537">
        <v>2345</v>
      </c>
      <c r="H24" s="537">
        <v>2345</v>
      </c>
      <c r="I24" s="537">
        <v>2345</v>
      </c>
      <c r="J24" s="537">
        <v>2345</v>
      </c>
      <c r="K24" s="537">
        <v>2345</v>
      </c>
      <c r="L24" s="537">
        <v>2345</v>
      </c>
      <c r="M24" s="537">
        <v>2345</v>
      </c>
      <c r="N24" s="537">
        <v>2345</v>
      </c>
      <c r="O24" s="537">
        <v>2009</v>
      </c>
      <c r="P24" s="537">
        <v>266</v>
      </c>
      <c r="Q24" s="227"/>
    </row>
    <row r="25" spans="1:17" ht="15" customHeight="1" x14ac:dyDescent="0.2">
      <c r="A25" s="426">
        <v>14</v>
      </c>
      <c r="B25" s="590" t="s">
        <v>795</v>
      </c>
      <c r="C25" s="537">
        <v>454</v>
      </c>
      <c r="D25" s="537">
        <v>454</v>
      </c>
      <c r="E25" s="537">
        <v>454</v>
      </c>
      <c r="F25" s="537">
        <v>454</v>
      </c>
      <c r="G25" s="537">
        <v>454</v>
      </c>
      <c r="H25" s="537">
        <v>453</v>
      </c>
      <c r="I25" s="537">
        <v>453</v>
      </c>
      <c r="J25" s="537">
        <v>453</v>
      </c>
      <c r="K25" s="537">
        <v>453</v>
      </c>
      <c r="L25" s="537">
        <v>453</v>
      </c>
      <c r="M25" s="537">
        <v>453</v>
      </c>
      <c r="N25" s="537">
        <v>453</v>
      </c>
      <c r="O25" s="537">
        <v>453</v>
      </c>
      <c r="P25" s="537"/>
      <c r="Q25" s="227"/>
    </row>
    <row r="26" spans="1:17" ht="15" customHeight="1" x14ac:dyDescent="0.2">
      <c r="A26" s="426">
        <v>15</v>
      </c>
      <c r="B26" s="590" t="s">
        <v>766</v>
      </c>
      <c r="C26" s="537">
        <v>1968</v>
      </c>
      <c r="D26" s="537">
        <v>1968</v>
      </c>
      <c r="E26" s="537">
        <v>1964</v>
      </c>
      <c r="F26" s="537">
        <v>1964</v>
      </c>
      <c r="G26" s="537">
        <v>1964</v>
      </c>
      <c r="H26" s="537">
        <v>1964</v>
      </c>
      <c r="I26" s="537">
        <v>1964</v>
      </c>
      <c r="J26" s="537">
        <v>1964</v>
      </c>
      <c r="K26" s="537">
        <v>1964</v>
      </c>
      <c r="L26" s="537">
        <v>1964</v>
      </c>
      <c r="M26" s="537">
        <v>1964</v>
      </c>
      <c r="N26" s="537">
        <v>1964</v>
      </c>
      <c r="O26" s="537">
        <v>1964</v>
      </c>
      <c r="P26" s="537">
        <v>1964</v>
      </c>
      <c r="Q26" s="227"/>
    </row>
    <row r="27" spans="1:17" ht="15" customHeight="1" x14ac:dyDescent="0.2">
      <c r="A27" s="426">
        <v>16</v>
      </c>
      <c r="B27" s="590" t="s">
        <v>767</v>
      </c>
      <c r="C27" s="537">
        <v>3311</v>
      </c>
      <c r="D27" s="537">
        <v>3311</v>
      </c>
      <c r="E27" s="537">
        <v>3311</v>
      </c>
      <c r="F27" s="537">
        <v>3311</v>
      </c>
      <c r="G27" s="537">
        <v>3311</v>
      </c>
      <c r="H27" s="537">
        <v>3311</v>
      </c>
      <c r="I27" s="537">
        <v>3311</v>
      </c>
      <c r="J27" s="537">
        <v>3311</v>
      </c>
      <c r="K27" s="537">
        <v>3311</v>
      </c>
      <c r="L27" s="537">
        <v>3311</v>
      </c>
      <c r="M27" s="537">
        <v>3311</v>
      </c>
      <c r="N27" s="728">
        <v>3225</v>
      </c>
      <c r="O27" s="537">
        <v>2498</v>
      </c>
      <c r="P27" s="537"/>
      <c r="Q27" s="227"/>
    </row>
    <row r="28" spans="1:17" ht="15" customHeight="1" x14ac:dyDescent="0.2">
      <c r="A28" s="426">
        <v>17</v>
      </c>
      <c r="B28" s="590" t="s">
        <v>885</v>
      </c>
      <c r="C28" s="537">
        <v>5913</v>
      </c>
      <c r="D28" s="537">
        <v>5913</v>
      </c>
      <c r="E28" s="537">
        <v>5913</v>
      </c>
      <c r="F28" s="537">
        <v>5913</v>
      </c>
      <c r="G28" s="537">
        <v>5913</v>
      </c>
      <c r="H28" s="537">
        <v>5913</v>
      </c>
      <c r="I28" s="537">
        <v>5913</v>
      </c>
      <c r="J28" s="537">
        <v>5913</v>
      </c>
      <c r="K28" s="537">
        <v>5913</v>
      </c>
      <c r="L28" s="537">
        <v>5913</v>
      </c>
      <c r="M28" s="537">
        <v>5913</v>
      </c>
      <c r="N28" s="537">
        <v>5913</v>
      </c>
      <c r="O28" s="537">
        <v>5913</v>
      </c>
      <c r="P28" s="537">
        <v>2638</v>
      </c>
      <c r="Q28" s="227"/>
    </row>
    <row r="29" spans="1:17" ht="15" customHeight="1" x14ac:dyDescent="0.2">
      <c r="A29" s="426">
        <v>18</v>
      </c>
      <c r="B29" s="590" t="s">
        <v>886</v>
      </c>
      <c r="C29" s="537">
        <v>6535</v>
      </c>
      <c r="D29" s="537">
        <v>6535</v>
      </c>
      <c r="E29" s="537">
        <v>6530</v>
      </c>
      <c r="F29" s="537">
        <v>6530</v>
      </c>
      <c r="G29" s="537">
        <v>6529</v>
      </c>
      <c r="H29" s="537">
        <v>6529</v>
      </c>
      <c r="I29" s="537">
        <v>6528</v>
      </c>
      <c r="J29" s="537">
        <v>6528</v>
      </c>
      <c r="K29" s="537">
        <v>6528</v>
      </c>
      <c r="L29" s="537">
        <v>6528</v>
      </c>
      <c r="M29" s="537">
        <v>6522</v>
      </c>
      <c r="N29" s="728">
        <v>5034</v>
      </c>
      <c r="O29" s="537">
        <v>3591</v>
      </c>
      <c r="P29" s="537">
        <v>5</v>
      </c>
      <c r="Q29" s="227"/>
    </row>
    <row r="30" spans="1:17" ht="15" customHeight="1" x14ac:dyDescent="0.2">
      <c r="A30" s="426">
        <v>19</v>
      </c>
      <c r="B30" s="590" t="s">
        <v>768</v>
      </c>
      <c r="C30" s="537">
        <v>5867</v>
      </c>
      <c r="D30" s="537">
        <v>5867</v>
      </c>
      <c r="E30" s="537">
        <v>5861</v>
      </c>
      <c r="F30" s="537">
        <v>5861</v>
      </c>
      <c r="G30" s="537">
        <v>5860</v>
      </c>
      <c r="H30" s="537">
        <v>5860</v>
      </c>
      <c r="I30" s="537">
        <v>5860</v>
      </c>
      <c r="J30" s="537">
        <v>5860</v>
      </c>
      <c r="K30" s="537">
        <v>5860</v>
      </c>
      <c r="L30" s="537">
        <v>5858</v>
      </c>
      <c r="M30" s="537">
        <v>5620</v>
      </c>
      <c r="N30" s="728">
        <v>4725</v>
      </c>
      <c r="O30" s="537">
        <v>3299</v>
      </c>
      <c r="P30" s="537">
        <v>429</v>
      </c>
      <c r="Q30" s="227"/>
    </row>
    <row r="31" spans="1:17" ht="15" customHeight="1" x14ac:dyDescent="0.2">
      <c r="A31" s="426">
        <v>20</v>
      </c>
      <c r="B31" s="590" t="s">
        <v>769</v>
      </c>
      <c r="C31" s="537">
        <v>4110</v>
      </c>
      <c r="D31" s="537">
        <v>4110</v>
      </c>
      <c r="E31" s="537">
        <v>4110</v>
      </c>
      <c r="F31" s="537">
        <v>4110</v>
      </c>
      <c r="G31" s="537">
        <v>4110</v>
      </c>
      <c r="H31" s="537">
        <v>4110</v>
      </c>
      <c r="I31" s="537">
        <v>4110</v>
      </c>
      <c r="J31" s="537">
        <v>4110</v>
      </c>
      <c r="K31" s="537">
        <v>4110</v>
      </c>
      <c r="L31" s="537">
        <v>4110</v>
      </c>
      <c r="M31" s="537">
        <v>4110</v>
      </c>
      <c r="N31" s="537">
        <v>4106</v>
      </c>
      <c r="O31" s="537">
        <v>3343</v>
      </c>
      <c r="P31" s="537">
        <v>128</v>
      </c>
      <c r="Q31" s="227"/>
    </row>
    <row r="32" spans="1:17" ht="15" customHeight="1" x14ac:dyDescent="0.2">
      <c r="A32" s="426">
        <v>21</v>
      </c>
      <c r="B32" s="590" t="s">
        <v>770</v>
      </c>
      <c r="C32" s="537">
        <v>1683</v>
      </c>
      <c r="D32" s="537">
        <v>1683</v>
      </c>
      <c r="E32" s="537">
        <v>1681</v>
      </c>
      <c r="F32" s="537">
        <v>1681</v>
      </c>
      <c r="G32" s="537">
        <v>1681</v>
      </c>
      <c r="H32" s="537">
        <v>1681</v>
      </c>
      <c r="I32" s="537">
        <v>1681</v>
      </c>
      <c r="J32" s="537">
        <v>1681</v>
      </c>
      <c r="K32" s="537">
        <v>1681</v>
      </c>
      <c r="L32" s="537">
        <v>1681</v>
      </c>
      <c r="M32" s="537">
        <v>1681</v>
      </c>
      <c r="N32" s="537">
        <v>1680</v>
      </c>
      <c r="O32" s="537">
        <v>1432</v>
      </c>
      <c r="P32" s="537">
        <v>3</v>
      </c>
      <c r="Q32" s="227"/>
    </row>
    <row r="33" spans="1:17" ht="15" customHeight="1" x14ac:dyDescent="0.2">
      <c r="A33" s="426">
        <v>22</v>
      </c>
      <c r="B33" s="590" t="s">
        <v>771</v>
      </c>
      <c r="C33" s="537">
        <v>4741</v>
      </c>
      <c r="D33" s="537">
        <v>4738</v>
      </c>
      <c r="E33" s="537">
        <v>4738</v>
      </c>
      <c r="F33" s="537">
        <v>4738</v>
      </c>
      <c r="G33" s="537">
        <v>4738</v>
      </c>
      <c r="H33" s="537">
        <v>4738</v>
      </c>
      <c r="I33" s="537">
        <v>4738</v>
      </c>
      <c r="J33" s="537">
        <v>4738</v>
      </c>
      <c r="K33" s="537">
        <v>4738</v>
      </c>
      <c r="L33" s="537">
        <v>4738</v>
      </c>
      <c r="M33" s="537">
        <v>4737</v>
      </c>
      <c r="N33" s="537">
        <v>4734</v>
      </c>
      <c r="O33" s="537">
        <v>4440</v>
      </c>
      <c r="P33" s="537">
        <v>302</v>
      </c>
      <c r="Q33" s="227"/>
    </row>
    <row r="34" spans="1:17" ht="15" customHeight="1" x14ac:dyDescent="0.2">
      <c r="A34" s="426">
        <v>23</v>
      </c>
      <c r="B34" s="590" t="s">
        <v>772</v>
      </c>
      <c r="C34" s="537">
        <v>4396</v>
      </c>
      <c r="D34" s="537">
        <v>4396</v>
      </c>
      <c r="E34" s="537">
        <v>4396</v>
      </c>
      <c r="F34" s="537">
        <v>4396</v>
      </c>
      <c r="G34" s="537">
        <v>4396</v>
      </c>
      <c r="H34" s="537">
        <v>4396</v>
      </c>
      <c r="I34" s="537">
        <v>4396</v>
      </c>
      <c r="J34" s="537">
        <v>4396</v>
      </c>
      <c r="K34" s="537">
        <v>4396</v>
      </c>
      <c r="L34" s="537">
        <v>4396</v>
      </c>
      <c r="M34" s="537">
        <v>4396</v>
      </c>
      <c r="N34" s="537">
        <v>4266</v>
      </c>
      <c r="O34" s="537">
        <v>3380</v>
      </c>
      <c r="P34" s="537">
        <v>439</v>
      </c>
      <c r="Q34" s="227"/>
    </row>
    <row r="35" spans="1:17" ht="15" customHeight="1" x14ac:dyDescent="0.2">
      <c r="A35" s="426">
        <v>24</v>
      </c>
      <c r="B35" s="590" t="s">
        <v>773</v>
      </c>
      <c r="C35" s="537">
        <v>808</v>
      </c>
      <c r="D35" s="537">
        <v>808</v>
      </c>
      <c r="E35" s="537">
        <v>808</v>
      </c>
      <c r="F35" s="537">
        <v>808</v>
      </c>
      <c r="G35" s="537">
        <v>808</v>
      </c>
      <c r="H35" s="537">
        <v>808</v>
      </c>
      <c r="I35" s="537">
        <v>808</v>
      </c>
      <c r="J35" s="537">
        <v>808</v>
      </c>
      <c r="K35" s="537">
        <v>808</v>
      </c>
      <c r="L35" s="537">
        <v>808</v>
      </c>
      <c r="M35" s="537">
        <v>808</v>
      </c>
      <c r="N35" s="537">
        <v>504</v>
      </c>
      <c r="O35" s="537">
        <v>332</v>
      </c>
      <c r="P35" s="537"/>
      <c r="Q35" s="227"/>
    </row>
    <row r="36" spans="1:17" ht="15" customHeight="1" x14ac:dyDescent="0.25">
      <c r="A36" s="427"/>
      <c r="B36" s="425" t="s">
        <v>873</v>
      </c>
      <c r="C36" s="231">
        <f t="shared" ref="C36:P36" si="0">SUM(C12:C35)</f>
        <v>83665</v>
      </c>
      <c r="D36" s="231">
        <f t="shared" si="0"/>
        <v>83652</v>
      </c>
      <c r="E36" s="231">
        <f t="shared" si="0"/>
        <v>83629</v>
      </c>
      <c r="F36" s="231">
        <f t="shared" si="0"/>
        <v>83629</v>
      </c>
      <c r="G36" s="231">
        <f t="shared" si="0"/>
        <v>83627</v>
      </c>
      <c r="H36" s="231">
        <f t="shared" si="0"/>
        <v>83623</v>
      </c>
      <c r="I36" s="231">
        <f t="shared" si="0"/>
        <v>83620</v>
      </c>
      <c r="J36" s="231">
        <f t="shared" si="0"/>
        <v>83616</v>
      </c>
      <c r="K36" s="231">
        <f t="shared" si="0"/>
        <v>83612</v>
      </c>
      <c r="L36" s="231">
        <f t="shared" si="0"/>
        <v>83561</v>
      </c>
      <c r="M36" s="231">
        <f t="shared" si="0"/>
        <v>83288</v>
      </c>
      <c r="N36" s="231">
        <f t="shared" si="0"/>
        <v>77577</v>
      </c>
      <c r="O36" s="231">
        <f t="shared" si="0"/>
        <v>63048</v>
      </c>
      <c r="P36" s="489">
        <f t="shared" si="0"/>
        <v>7453</v>
      </c>
      <c r="Q36" s="227"/>
    </row>
    <row r="37" spans="1:17" ht="15" customHeight="1" x14ac:dyDescent="0.2">
      <c r="D37" s="227">
        <f>D36/C36</f>
        <v>0.99984461841869365</v>
      </c>
      <c r="E37" s="227"/>
      <c r="F37" s="227"/>
      <c r="G37" s="227"/>
      <c r="H37" s="227"/>
      <c r="I37" s="227"/>
      <c r="J37" s="227"/>
      <c r="K37" s="227"/>
      <c r="L37" s="227">
        <f>L36/C36</f>
        <v>0.99875694734954878</v>
      </c>
      <c r="M37" s="1005">
        <f>M36/C36*100</f>
        <v>99.549393414211437</v>
      </c>
      <c r="N37" s="227"/>
      <c r="O37" s="227"/>
      <c r="P37" s="227"/>
    </row>
    <row r="38" spans="1:17" x14ac:dyDescent="0.2">
      <c r="P38" s="227"/>
    </row>
    <row r="40" spans="1:17" ht="12.75" customHeight="1" x14ac:dyDescent="0.2">
      <c r="A40" s="9" t="s">
        <v>1191</v>
      </c>
      <c r="D40" s="1434" t="s">
        <v>806</v>
      </c>
      <c r="E40" s="1434"/>
      <c r="F40" s="1434"/>
      <c r="H40" s="254"/>
      <c r="I40" s="254"/>
      <c r="J40" s="254"/>
      <c r="K40" s="254"/>
      <c r="L40" s="256" t="s">
        <v>803</v>
      </c>
      <c r="M40" s="114"/>
    </row>
    <row r="41" spans="1:17" ht="12.75" customHeight="1" x14ac:dyDescent="0.2">
      <c r="D41" s="1434" t="s">
        <v>807</v>
      </c>
      <c r="E41" s="1434"/>
      <c r="F41" s="1434"/>
      <c r="H41" s="254"/>
      <c r="I41" s="254"/>
      <c r="J41" s="254"/>
      <c r="K41" s="254"/>
      <c r="L41" s="256" t="s">
        <v>802</v>
      </c>
      <c r="M41" s="114"/>
    </row>
    <row r="42" spans="1:17" ht="12.75" customHeight="1" x14ac:dyDescent="0.2">
      <c r="D42" s="1434" t="s">
        <v>808</v>
      </c>
      <c r="E42" s="1434"/>
      <c r="F42" s="1434"/>
      <c r="H42" s="254"/>
      <c r="I42" s="254"/>
      <c r="J42" s="254"/>
      <c r="K42" s="254"/>
      <c r="L42" s="254"/>
      <c r="M42" s="114"/>
    </row>
    <row r="43" spans="1:17" x14ac:dyDescent="0.2">
      <c r="H43" s="26"/>
      <c r="I43" s="26"/>
      <c r="J43" s="26"/>
      <c r="K43" s="26"/>
      <c r="L43" s="26"/>
    </row>
  </sheetData>
  <mergeCells count="15">
    <mergeCell ref="D40:F40"/>
    <mergeCell ref="D41:F41"/>
    <mergeCell ref="D42:F42"/>
    <mergeCell ref="H1:I1"/>
    <mergeCell ref="A9:A10"/>
    <mergeCell ref="B9:B10"/>
    <mergeCell ref="C9:C10"/>
    <mergeCell ref="D9:D10"/>
    <mergeCell ref="A2:P2"/>
    <mergeCell ref="O1:P1"/>
    <mergeCell ref="E9:P9"/>
    <mergeCell ref="A4:P4"/>
    <mergeCell ref="A3:P3"/>
    <mergeCell ref="O6:P6"/>
    <mergeCell ref="N8:P8"/>
  </mergeCells>
  <hyperlinks>
    <hyperlink ref="C12" r:id="rId1" display="javascript:__doPostBack('ctl00$ContentPlaceHolder1$Grd_tot_detail$ctl02$lbtnttlsch','')" xr:uid="{00000000-0004-0000-3300-000000000000}"/>
    <hyperlink ref="D12" r:id="rId2" display="javascript:__doPostBack('ctl00$ContentPlaceHolder1$Grd_tot_detail$ctl02$lbtnfreezsch','')" xr:uid="{00000000-0004-0000-3300-000001000000}"/>
    <hyperlink ref="E12" r:id="rId3" display="javascript:__doPostBack('ctl00$ContentPlaceHolder1$Grd_tot_detail$ctl02$hypapr','')" xr:uid="{00000000-0004-0000-3300-000002000000}"/>
    <hyperlink ref="F12" r:id="rId4" display="javascript:__doPostBack('ctl00$ContentPlaceHolder1$Grd_tot_detail$ctl02$hypmay','')" xr:uid="{00000000-0004-0000-3300-000003000000}"/>
    <hyperlink ref="G12" r:id="rId5" display="javascript:__doPostBack('ctl00$ContentPlaceHolder1$Grd_tot_detail$ctl02$hypjune','')" xr:uid="{00000000-0004-0000-3300-000004000000}"/>
    <hyperlink ref="H12" r:id="rId6" display="javascript:__doPostBack('ctl00$ContentPlaceHolder1$Grd_tot_detail$ctl02$hypjuly','')" xr:uid="{00000000-0004-0000-3300-000005000000}"/>
    <hyperlink ref="I12" r:id="rId7" display="javascript:__doPostBack('ctl00$ContentPlaceHolder1$Grd_tot_detail$ctl02$hypAugust','')" xr:uid="{00000000-0004-0000-3300-000006000000}"/>
    <hyperlink ref="J12" r:id="rId8" display="javascript:__doPostBack('ctl00$ContentPlaceHolder1$Grd_tot_detail$ctl02$hypSeptember','')" xr:uid="{00000000-0004-0000-3300-000007000000}"/>
    <hyperlink ref="K12" r:id="rId9" display="javascript:__doPostBack('ctl00$ContentPlaceHolder1$Grd_tot_detail$ctl02$hypOcteber','')" xr:uid="{00000000-0004-0000-3300-000008000000}"/>
    <hyperlink ref="L12" r:id="rId10" display="javascript:__doPostBack('ctl00$ContentPlaceHolder1$Grd_tot_detail$ctl02$hypNovember','')" xr:uid="{00000000-0004-0000-3300-000009000000}"/>
    <hyperlink ref="M12" r:id="rId11" display="javascript:__doPostBack('ctl00$ContentPlaceHolder1$Grd_tot_detail$ctl02$hypDecember','')" xr:uid="{00000000-0004-0000-3300-00000A000000}"/>
    <hyperlink ref="C13" r:id="rId12" display="javascript:__doPostBack('ctl00$ContentPlaceHolder1$Grd_tot_detail$ctl03$lbtnttlsch','')" xr:uid="{00000000-0004-0000-3300-00000B000000}"/>
    <hyperlink ref="D13" r:id="rId13" display="javascript:__doPostBack('ctl00$ContentPlaceHolder1$Grd_tot_detail$ctl03$lbtnfreezsch','')" xr:uid="{00000000-0004-0000-3300-00000C000000}"/>
    <hyperlink ref="E13" r:id="rId14" display="javascript:__doPostBack('ctl00$ContentPlaceHolder1$Grd_tot_detail$ctl03$hypapr','')" xr:uid="{00000000-0004-0000-3300-00000D000000}"/>
    <hyperlink ref="F13" r:id="rId15" display="javascript:__doPostBack('ctl00$ContentPlaceHolder1$Grd_tot_detail$ctl03$hypmay','')" xr:uid="{00000000-0004-0000-3300-00000E000000}"/>
    <hyperlink ref="G13" r:id="rId16" display="javascript:__doPostBack('ctl00$ContentPlaceHolder1$Grd_tot_detail$ctl03$hypjune','')" xr:uid="{00000000-0004-0000-3300-00000F000000}"/>
    <hyperlink ref="H13" r:id="rId17" display="javascript:__doPostBack('ctl00$ContentPlaceHolder1$Grd_tot_detail$ctl03$hypjuly','')" xr:uid="{00000000-0004-0000-3300-000010000000}"/>
    <hyperlink ref="I13" r:id="rId18" display="javascript:__doPostBack('ctl00$ContentPlaceHolder1$Grd_tot_detail$ctl03$hypAugust','')" xr:uid="{00000000-0004-0000-3300-000011000000}"/>
    <hyperlink ref="J13" r:id="rId19" display="javascript:__doPostBack('ctl00$ContentPlaceHolder1$Grd_tot_detail$ctl03$hypSeptember','')" xr:uid="{00000000-0004-0000-3300-000012000000}"/>
    <hyperlink ref="K13" r:id="rId20" display="javascript:__doPostBack('ctl00$ContentPlaceHolder1$Grd_tot_detail$ctl03$hypOcteber','')" xr:uid="{00000000-0004-0000-3300-000013000000}"/>
    <hyperlink ref="L13" r:id="rId21" display="javascript:__doPostBack('ctl00$ContentPlaceHolder1$Grd_tot_detail$ctl03$hypNovember','')" xr:uid="{00000000-0004-0000-3300-000014000000}"/>
    <hyperlink ref="M13" r:id="rId22" display="javascript:__doPostBack('ctl00$ContentPlaceHolder1$Grd_tot_detail$ctl03$hypDecember','')" xr:uid="{00000000-0004-0000-3300-000015000000}"/>
    <hyperlink ref="C14" r:id="rId23" display="javascript:__doPostBack('ctl00$ContentPlaceHolder1$Grd_tot_detail$ctl04$lbtnttlsch','')" xr:uid="{00000000-0004-0000-3300-000016000000}"/>
    <hyperlink ref="D14" r:id="rId24" display="javascript:__doPostBack('ctl00$ContentPlaceHolder1$Grd_tot_detail$ctl04$lbtnfreezsch','')" xr:uid="{00000000-0004-0000-3300-000017000000}"/>
    <hyperlink ref="E14" r:id="rId25" display="javascript:__doPostBack('ctl00$ContentPlaceHolder1$Grd_tot_detail$ctl04$hypapr','')" xr:uid="{00000000-0004-0000-3300-000018000000}"/>
    <hyperlink ref="F14" r:id="rId26" display="javascript:__doPostBack('ctl00$ContentPlaceHolder1$Grd_tot_detail$ctl04$hypmay','')" xr:uid="{00000000-0004-0000-3300-000019000000}"/>
    <hyperlink ref="G14" r:id="rId27" display="javascript:__doPostBack('ctl00$ContentPlaceHolder1$Grd_tot_detail$ctl04$hypjune','')" xr:uid="{00000000-0004-0000-3300-00001A000000}"/>
    <hyperlink ref="H14" r:id="rId28" display="javascript:__doPostBack('ctl00$ContentPlaceHolder1$Grd_tot_detail$ctl04$hypjuly','')" xr:uid="{00000000-0004-0000-3300-00001B000000}"/>
    <hyperlink ref="I14" r:id="rId29" display="javascript:__doPostBack('ctl00$ContentPlaceHolder1$Grd_tot_detail$ctl04$hypAugust','')" xr:uid="{00000000-0004-0000-3300-00001C000000}"/>
    <hyperlink ref="J14" r:id="rId30" display="javascript:__doPostBack('ctl00$ContentPlaceHolder1$Grd_tot_detail$ctl04$hypSeptember','')" xr:uid="{00000000-0004-0000-3300-00001D000000}"/>
    <hyperlink ref="K14" r:id="rId31" display="javascript:__doPostBack('ctl00$ContentPlaceHolder1$Grd_tot_detail$ctl04$hypOcteber','')" xr:uid="{00000000-0004-0000-3300-00001E000000}"/>
    <hyperlink ref="L14" r:id="rId32" display="javascript:__doPostBack('ctl00$ContentPlaceHolder1$Grd_tot_detail$ctl04$hypNovember','')" xr:uid="{00000000-0004-0000-3300-00001F000000}"/>
    <hyperlink ref="M14" r:id="rId33" display="javascript:__doPostBack('ctl00$ContentPlaceHolder1$Grd_tot_detail$ctl04$hypDecember','')" xr:uid="{00000000-0004-0000-3300-000020000000}"/>
    <hyperlink ref="C15" r:id="rId34" display="javascript:__doPostBack('ctl00$ContentPlaceHolder1$Grd_tot_detail$ctl05$lbtnttlsch','')" xr:uid="{00000000-0004-0000-3300-000021000000}"/>
    <hyperlink ref="D15" r:id="rId35" display="javascript:__doPostBack('ctl00$ContentPlaceHolder1$Grd_tot_detail$ctl05$lbtnfreezsch','')" xr:uid="{00000000-0004-0000-3300-000022000000}"/>
    <hyperlink ref="E15" r:id="rId36" display="javascript:__doPostBack('ctl00$ContentPlaceHolder1$Grd_tot_detail$ctl05$hypapr','')" xr:uid="{00000000-0004-0000-3300-000023000000}"/>
    <hyperlink ref="F15" r:id="rId37" display="javascript:__doPostBack('ctl00$ContentPlaceHolder1$Grd_tot_detail$ctl05$hypmay','')" xr:uid="{00000000-0004-0000-3300-000024000000}"/>
    <hyperlink ref="G15" r:id="rId38" display="javascript:__doPostBack('ctl00$ContentPlaceHolder1$Grd_tot_detail$ctl05$hypjune','')" xr:uid="{00000000-0004-0000-3300-000025000000}"/>
    <hyperlink ref="H15" r:id="rId39" display="javascript:__doPostBack('ctl00$ContentPlaceHolder1$Grd_tot_detail$ctl05$hypjuly','')" xr:uid="{00000000-0004-0000-3300-000026000000}"/>
    <hyperlink ref="I15" r:id="rId40" display="javascript:__doPostBack('ctl00$ContentPlaceHolder1$Grd_tot_detail$ctl05$hypAugust','')" xr:uid="{00000000-0004-0000-3300-000027000000}"/>
    <hyperlink ref="J15" r:id="rId41" display="javascript:__doPostBack('ctl00$ContentPlaceHolder1$Grd_tot_detail$ctl05$hypSeptember','')" xr:uid="{00000000-0004-0000-3300-000028000000}"/>
    <hyperlink ref="K15" r:id="rId42" display="javascript:__doPostBack('ctl00$ContentPlaceHolder1$Grd_tot_detail$ctl05$hypOcteber','')" xr:uid="{00000000-0004-0000-3300-000029000000}"/>
    <hyperlink ref="L15" r:id="rId43" display="javascript:__doPostBack('ctl00$ContentPlaceHolder1$Grd_tot_detail$ctl05$hypNovember','')" xr:uid="{00000000-0004-0000-3300-00002A000000}"/>
    <hyperlink ref="M15" r:id="rId44" display="javascript:__doPostBack('ctl00$ContentPlaceHolder1$Grd_tot_detail$ctl05$hypDecember','')" xr:uid="{00000000-0004-0000-3300-00002B000000}"/>
    <hyperlink ref="C16" r:id="rId45" display="javascript:__doPostBack('ctl00$ContentPlaceHolder1$Grd_tot_detail$ctl06$lbtnttlsch','')" xr:uid="{00000000-0004-0000-3300-00002C000000}"/>
    <hyperlink ref="D16" r:id="rId46" display="javascript:__doPostBack('ctl00$ContentPlaceHolder1$Grd_tot_detail$ctl06$lbtnfreezsch','')" xr:uid="{00000000-0004-0000-3300-00002D000000}"/>
    <hyperlink ref="E16" r:id="rId47" display="javascript:__doPostBack('ctl00$ContentPlaceHolder1$Grd_tot_detail$ctl06$hypapr','')" xr:uid="{00000000-0004-0000-3300-00002E000000}"/>
    <hyperlink ref="F16" r:id="rId48" display="javascript:__doPostBack('ctl00$ContentPlaceHolder1$Grd_tot_detail$ctl06$hypmay','')" xr:uid="{00000000-0004-0000-3300-00002F000000}"/>
    <hyperlink ref="G16" r:id="rId49" display="javascript:__doPostBack('ctl00$ContentPlaceHolder1$Grd_tot_detail$ctl06$hypjune','')" xr:uid="{00000000-0004-0000-3300-000030000000}"/>
    <hyperlink ref="H16" r:id="rId50" display="javascript:__doPostBack('ctl00$ContentPlaceHolder1$Grd_tot_detail$ctl06$hypjuly','')" xr:uid="{00000000-0004-0000-3300-000031000000}"/>
    <hyperlink ref="I16" r:id="rId51" display="javascript:__doPostBack('ctl00$ContentPlaceHolder1$Grd_tot_detail$ctl06$hypAugust','')" xr:uid="{00000000-0004-0000-3300-000032000000}"/>
    <hyperlink ref="J16" r:id="rId52" display="javascript:__doPostBack('ctl00$ContentPlaceHolder1$Grd_tot_detail$ctl06$hypSeptember','')" xr:uid="{00000000-0004-0000-3300-000033000000}"/>
    <hyperlink ref="K16" r:id="rId53" display="javascript:__doPostBack('ctl00$ContentPlaceHolder1$Grd_tot_detail$ctl06$hypOcteber','')" xr:uid="{00000000-0004-0000-3300-000034000000}"/>
    <hyperlink ref="L16" r:id="rId54" display="javascript:__doPostBack('ctl00$ContentPlaceHolder1$Grd_tot_detail$ctl06$hypNovember','')" xr:uid="{00000000-0004-0000-3300-000035000000}"/>
    <hyperlink ref="M16" r:id="rId55" display="javascript:__doPostBack('ctl00$ContentPlaceHolder1$Grd_tot_detail$ctl06$hypDecember','')" xr:uid="{00000000-0004-0000-3300-000036000000}"/>
    <hyperlink ref="C17" r:id="rId56" display="javascript:__doPostBack('ctl00$ContentPlaceHolder1$Grd_tot_detail$ctl07$lbtnttlsch','')" xr:uid="{00000000-0004-0000-3300-000037000000}"/>
    <hyperlink ref="D17" r:id="rId57" display="javascript:__doPostBack('ctl00$ContentPlaceHolder1$Grd_tot_detail$ctl07$lbtnfreezsch','')" xr:uid="{00000000-0004-0000-3300-000038000000}"/>
    <hyperlink ref="E17" r:id="rId58" display="javascript:__doPostBack('ctl00$ContentPlaceHolder1$Grd_tot_detail$ctl07$hypapr','')" xr:uid="{00000000-0004-0000-3300-000039000000}"/>
    <hyperlink ref="F17" r:id="rId59" display="javascript:__doPostBack('ctl00$ContentPlaceHolder1$Grd_tot_detail$ctl07$hypmay','')" xr:uid="{00000000-0004-0000-3300-00003A000000}"/>
    <hyperlink ref="G17" r:id="rId60" display="javascript:__doPostBack('ctl00$ContentPlaceHolder1$Grd_tot_detail$ctl07$hypjune','')" xr:uid="{00000000-0004-0000-3300-00003B000000}"/>
    <hyperlink ref="H17" r:id="rId61" display="javascript:__doPostBack('ctl00$ContentPlaceHolder1$Grd_tot_detail$ctl07$hypjuly','')" xr:uid="{00000000-0004-0000-3300-00003C000000}"/>
    <hyperlink ref="I17" r:id="rId62" display="javascript:__doPostBack('ctl00$ContentPlaceHolder1$Grd_tot_detail$ctl07$hypAugust','')" xr:uid="{00000000-0004-0000-3300-00003D000000}"/>
    <hyperlink ref="J17" r:id="rId63" display="javascript:__doPostBack('ctl00$ContentPlaceHolder1$Grd_tot_detail$ctl07$hypSeptember','')" xr:uid="{00000000-0004-0000-3300-00003E000000}"/>
    <hyperlink ref="K17" r:id="rId64" display="javascript:__doPostBack('ctl00$ContentPlaceHolder1$Grd_tot_detail$ctl07$hypOcteber','')" xr:uid="{00000000-0004-0000-3300-00003F000000}"/>
    <hyperlink ref="L17" r:id="rId65" display="javascript:__doPostBack('ctl00$ContentPlaceHolder1$Grd_tot_detail$ctl07$hypNovember','')" xr:uid="{00000000-0004-0000-3300-000040000000}"/>
    <hyperlink ref="M17" r:id="rId66" display="javascript:__doPostBack('ctl00$ContentPlaceHolder1$Grd_tot_detail$ctl07$hypDecember','')" xr:uid="{00000000-0004-0000-3300-000041000000}"/>
    <hyperlink ref="C18" r:id="rId67" display="javascript:__doPostBack('ctl00$ContentPlaceHolder1$Grd_tot_detail$ctl08$lbtnttlsch','')" xr:uid="{00000000-0004-0000-3300-000042000000}"/>
    <hyperlink ref="D18" r:id="rId68" display="javascript:__doPostBack('ctl00$ContentPlaceHolder1$Grd_tot_detail$ctl08$lbtnfreezsch','')" xr:uid="{00000000-0004-0000-3300-000043000000}"/>
    <hyperlink ref="E18" r:id="rId69" display="javascript:__doPostBack('ctl00$ContentPlaceHolder1$Grd_tot_detail$ctl08$hypapr','')" xr:uid="{00000000-0004-0000-3300-000044000000}"/>
    <hyperlink ref="F18" r:id="rId70" display="javascript:__doPostBack('ctl00$ContentPlaceHolder1$Grd_tot_detail$ctl08$hypmay','')" xr:uid="{00000000-0004-0000-3300-000045000000}"/>
    <hyperlink ref="G18" r:id="rId71" display="javascript:__doPostBack('ctl00$ContentPlaceHolder1$Grd_tot_detail$ctl08$hypjune','')" xr:uid="{00000000-0004-0000-3300-000046000000}"/>
    <hyperlink ref="H18" r:id="rId72" display="javascript:__doPostBack('ctl00$ContentPlaceHolder1$Grd_tot_detail$ctl08$hypjuly','')" xr:uid="{00000000-0004-0000-3300-000047000000}"/>
    <hyperlink ref="I18" r:id="rId73" display="javascript:__doPostBack('ctl00$ContentPlaceHolder1$Grd_tot_detail$ctl08$hypAugust','')" xr:uid="{00000000-0004-0000-3300-000048000000}"/>
    <hyperlink ref="J18" r:id="rId74" display="javascript:__doPostBack('ctl00$ContentPlaceHolder1$Grd_tot_detail$ctl08$hypSeptember','')" xr:uid="{00000000-0004-0000-3300-000049000000}"/>
    <hyperlink ref="K18" r:id="rId75" display="javascript:__doPostBack('ctl00$ContentPlaceHolder1$Grd_tot_detail$ctl08$hypOcteber','')" xr:uid="{00000000-0004-0000-3300-00004A000000}"/>
    <hyperlink ref="L18" r:id="rId76" display="javascript:__doPostBack('ctl00$ContentPlaceHolder1$Grd_tot_detail$ctl08$hypNovember','')" xr:uid="{00000000-0004-0000-3300-00004B000000}"/>
    <hyperlink ref="M18" r:id="rId77" display="javascript:__doPostBack('ctl00$ContentPlaceHolder1$Grd_tot_detail$ctl08$hypDecember','')" xr:uid="{00000000-0004-0000-3300-00004C000000}"/>
    <hyperlink ref="C19" r:id="rId78" display="javascript:__doPostBack('ctl00$ContentPlaceHolder1$Grd_tot_detail$ctl09$lbtnttlsch','')" xr:uid="{00000000-0004-0000-3300-00004D000000}"/>
    <hyperlink ref="D19" r:id="rId79" display="javascript:__doPostBack('ctl00$ContentPlaceHolder1$Grd_tot_detail$ctl09$lbtnfreezsch','')" xr:uid="{00000000-0004-0000-3300-00004E000000}"/>
    <hyperlink ref="E19" r:id="rId80" display="javascript:__doPostBack('ctl00$ContentPlaceHolder1$Grd_tot_detail$ctl09$hypapr','')" xr:uid="{00000000-0004-0000-3300-00004F000000}"/>
    <hyperlink ref="F19" r:id="rId81" display="javascript:__doPostBack('ctl00$ContentPlaceHolder1$Grd_tot_detail$ctl09$hypmay','')" xr:uid="{00000000-0004-0000-3300-000050000000}"/>
    <hyperlink ref="G19" r:id="rId82" display="javascript:__doPostBack('ctl00$ContentPlaceHolder1$Grd_tot_detail$ctl09$hypjune','')" xr:uid="{00000000-0004-0000-3300-000051000000}"/>
    <hyperlink ref="H19" r:id="rId83" display="javascript:__doPostBack('ctl00$ContentPlaceHolder1$Grd_tot_detail$ctl09$hypjuly','')" xr:uid="{00000000-0004-0000-3300-000052000000}"/>
    <hyperlink ref="I19" r:id="rId84" display="javascript:__doPostBack('ctl00$ContentPlaceHolder1$Grd_tot_detail$ctl09$hypAugust','')" xr:uid="{00000000-0004-0000-3300-000053000000}"/>
    <hyperlink ref="J19" r:id="rId85" display="javascript:__doPostBack('ctl00$ContentPlaceHolder1$Grd_tot_detail$ctl09$hypSeptember','')" xr:uid="{00000000-0004-0000-3300-000054000000}"/>
    <hyperlink ref="K19" r:id="rId86" display="javascript:__doPostBack('ctl00$ContentPlaceHolder1$Grd_tot_detail$ctl09$hypOcteber','')" xr:uid="{00000000-0004-0000-3300-000055000000}"/>
    <hyperlink ref="L19" r:id="rId87" display="javascript:__doPostBack('ctl00$ContentPlaceHolder1$Grd_tot_detail$ctl09$hypNovember','')" xr:uid="{00000000-0004-0000-3300-000056000000}"/>
    <hyperlink ref="M19" r:id="rId88" display="javascript:__doPostBack('ctl00$ContentPlaceHolder1$Grd_tot_detail$ctl09$hypDecember','')" xr:uid="{00000000-0004-0000-3300-000057000000}"/>
    <hyperlink ref="C20" r:id="rId89" display="javascript:__doPostBack('ctl00$ContentPlaceHolder1$Grd_tot_detail$ctl10$lbtnttlsch','')" xr:uid="{00000000-0004-0000-3300-000058000000}"/>
    <hyperlink ref="D20" r:id="rId90" display="javascript:__doPostBack('ctl00$ContentPlaceHolder1$Grd_tot_detail$ctl10$lbtnfreezsch','')" xr:uid="{00000000-0004-0000-3300-000059000000}"/>
    <hyperlink ref="E20" r:id="rId91" display="javascript:__doPostBack('ctl00$ContentPlaceHolder1$Grd_tot_detail$ctl10$hypapr','')" xr:uid="{00000000-0004-0000-3300-00005A000000}"/>
    <hyperlink ref="F20" r:id="rId92" display="javascript:__doPostBack('ctl00$ContentPlaceHolder1$Grd_tot_detail$ctl10$hypmay','')" xr:uid="{00000000-0004-0000-3300-00005B000000}"/>
    <hyperlink ref="G20" r:id="rId93" display="javascript:__doPostBack('ctl00$ContentPlaceHolder1$Grd_tot_detail$ctl10$hypjune','')" xr:uid="{00000000-0004-0000-3300-00005C000000}"/>
    <hyperlink ref="H20" r:id="rId94" display="javascript:__doPostBack('ctl00$ContentPlaceHolder1$Grd_tot_detail$ctl10$hypjuly','')" xr:uid="{00000000-0004-0000-3300-00005D000000}"/>
    <hyperlink ref="I20" r:id="rId95" display="javascript:__doPostBack('ctl00$ContentPlaceHolder1$Grd_tot_detail$ctl10$hypAugust','')" xr:uid="{00000000-0004-0000-3300-00005E000000}"/>
    <hyperlink ref="J20" r:id="rId96" display="javascript:__doPostBack('ctl00$ContentPlaceHolder1$Grd_tot_detail$ctl10$hypSeptember','')" xr:uid="{00000000-0004-0000-3300-00005F000000}"/>
    <hyperlink ref="K20" r:id="rId97" display="javascript:__doPostBack('ctl00$ContentPlaceHolder1$Grd_tot_detail$ctl10$hypOcteber','')" xr:uid="{00000000-0004-0000-3300-000060000000}"/>
    <hyperlink ref="L20" r:id="rId98" display="javascript:__doPostBack('ctl00$ContentPlaceHolder1$Grd_tot_detail$ctl10$hypNovember','')" xr:uid="{00000000-0004-0000-3300-000061000000}"/>
    <hyperlink ref="M20" r:id="rId99" display="javascript:__doPostBack('ctl00$ContentPlaceHolder1$Grd_tot_detail$ctl10$hypDecember','')" xr:uid="{00000000-0004-0000-3300-000062000000}"/>
    <hyperlink ref="C21" r:id="rId100" display="javascript:__doPostBack('ctl00$ContentPlaceHolder1$Grd_tot_detail$ctl11$lbtnttlsch','')" xr:uid="{00000000-0004-0000-3300-000063000000}"/>
    <hyperlink ref="D21" r:id="rId101" display="javascript:__doPostBack('ctl00$ContentPlaceHolder1$Grd_tot_detail$ctl11$lbtnfreezsch','')" xr:uid="{00000000-0004-0000-3300-000064000000}"/>
    <hyperlink ref="E21" r:id="rId102" display="javascript:__doPostBack('ctl00$ContentPlaceHolder1$Grd_tot_detail$ctl11$hypapr','')" xr:uid="{00000000-0004-0000-3300-000065000000}"/>
    <hyperlink ref="F21" r:id="rId103" display="javascript:__doPostBack('ctl00$ContentPlaceHolder1$Grd_tot_detail$ctl11$hypmay','')" xr:uid="{00000000-0004-0000-3300-000066000000}"/>
    <hyperlink ref="G21" r:id="rId104" display="javascript:__doPostBack('ctl00$ContentPlaceHolder1$Grd_tot_detail$ctl11$hypjune','')" xr:uid="{00000000-0004-0000-3300-000067000000}"/>
    <hyperlink ref="H21" r:id="rId105" display="javascript:__doPostBack('ctl00$ContentPlaceHolder1$Grd_tot_detail$ctl11$hypjuly','')" xr:uid="{00000000-0004-0000-3300-000068000000}"/>
    <hyperlink ref="I21" r:id="rId106" display="javascript:__doPostBack('ctl00$ContentPlaceHolder1$Grd_tot_detail$ctl11$hypAugust','')" xr:uid="{00000000-0004-0000-3300-000069000000}"/>
    <hyperlink ref="J21" r:id="rId107" display="javascript:__doPostBack('ctl00$ContentPlaceHolder1$Grd_tot_detail$ctl11$hypSeptember','')" xr:uid="{00000000-0004-0000-3300-00006A000000}"/>
    <hyperlink ref="K21" r:id="rId108" display="javascript:__doPostBack('ctl00$ContentPlaceHolder1$Grd_tot_detail$ctl11$hypOcteber','')" xr:uid="{00000000-0004-0000-3300-00006B000000}"/>
    <hyperlink ref="L21" r:id="rId109" display="javascript:__doPostBack('ctl00$ContentPlaceHolder1$Grd_tot_detail$ctl11$hypNovember','')" xr:uid="{00000000-0004-0000-3300-00006C000000}"/>
    <hyperlink ref="M21" r:id="rId110" display="javascript:__doPostBack('ctl00$ContentPlaceHolder1$Grd_tot_detail$ctl11$hypDecember','')" xr:uid="{00000000-0004-0000-3300-00006D000000}"/>
    <hyperlink ref="C22" r:id="rId111" display="javascript:__doPostBack('ctl00$ContentPlaceHolder1$Grd_tot_detail$ctl12$lbtnttlsch','')" xr:uid="{00000000-0004-0000-3300-00006E000000}"/>
    <hyperlink ref="D22" r:id="rId112" display="javascript:__doPostBack('ctl00$ContentPlaceHolder1$Grd_tot_detail$ctl12$lbtnfreezsch','')" xr:uid="{00000000-0004-0000-3300-00006F000000}"/>
    <hyperlink ref="E22" r:id="rId113" display="javascript:__doPostBack('ctl00$ContentPlaceHolder1$Grd_tot_detail$ctl12$hypapr','')" xr:uid="{00000000-0004-0000-3300-000070000000}"/>
    <hyperlink ref="F22" r:id="rId114" display="javascript:__doPostBack('ctl00$ContentPlaceHolder1$Grd_tot_detail$ctl12$hypmay','')" xr:uid="{00000000-0004-0000-3300-000071000000}"/>
    <hyperlink ref="G22" r:id="rId115" display="javascript:__doPostBack('ctl00$ContentPlaceHolder1$Grd_tot_detail$ctl12$hypjune','')" xr:uid="{00000000-0004-0000-3300-000072000000}"/>
    <hyperlink ref="H22" r:id="rId116" display="javascript:__doPostBack('ctl00$ContentPlaceHolder1$Grd_tot_detail$ctl12$hypjuly','')" xr:uid="{00000000-0004-0000-3300-000073000000}"/>
    <hyperlink ref="I22" r:id="rId117" display="javascript:__doPostBack('ctl00$ContentPlaceHolder1$Grd_tot_detail$ctl12$hypAugust','')" xr:uid="{00000000-0004-0000-3300-000074000000}"/>
    <hyperlink ref="J22" r:id="rId118" display="javascript:__doPostBack('ctl00$ContentPlaceHolder1$Grd_tot_detail$ctl12$hypSeptember','')" xr:uid="{00000000-0004-0000-3300-000075000000}"/>
    <hyperlink ref="K22" r:id="rId119" display="javascript:__doPostBack('ctl00$ContentPlaceHolder1$Grd_tot_detail$ctl12$hypOcteber','')" xr:uid="{00000000-0004-0000-3300-000076000000}"/>
    <hyperlink ref="L22" r:id="rId120" display="javascript:__doPostBack('ctl00$ContentPlaceHolder1$Grd_tot_detail$ctl12$hypNovember','')" xr:uid="{00000000-0004-0000-3300-000077000000}"/>
    <hyperlink ref="M22" r:id="rId121" display="javascript:__doPostBack('ctl00$ContentPlaceHolder1$Grd_tot_detail$ctl12$hypDecember','')" xr:uid="{00000000-0004-0000-3300-000078000000}"/>
    <hyperlink ref="C23" r:id="rId122" display="javascript:__doPostBack('ctl00$ContentPlaceHolder1$Grd_tot_detail$ctl13$lbtnttlsch','')" xr:uid="{00000000-0004-0000-3300-000079000000}"/>
    <hyperlink ref="D23" r:id="rId123" display="javascript:__doPostBack('ctl00$ContentPlaceHolder1$Grd_tot_detail$ctl13$lbtnfreezsch','')" xr:uid="{00000000-0004-0000-3300-00007A000000}"/>
    <hyperlink ref="E23" r:id="rId124" display="javascript:__doPostBack('ctl00$ContentPlaceHolder1$Grd_tot_detail$ctl13$hypapr','')" xr:uid="{00000000-0004-0000-3300-00007B000000}"/>
    <hyperlink ref="F23" r:id="rId125" display="javascript:__doPostBack('ctl00$ContentPlaceHolder1$Grd_tot_detail$ctl13$hypmay','')" xr:uid="{00000000-0004-0000-3300-00007C000000}"/>
    <hyperlink ref="G23" r:id="rId126" display="javascript:__doPostBack('ctl00$ContentPlaceHolder1$Grd_tot_detail$ctl13$hypjune','')" xr:uid="{00000000-0004-0000-3300-00007D000000}"/>
    <hyperlink ref="H23" r:id="rId127" display="javascript:__doPostBack('ctl00$ContentPlaceHolder1$Grd_tot_detail$ctl13$hypjuly','')" xr:uid="{00000000-0004-0000-3300-00007E000000}"/>
    <hyperlink ref="I23" r:id="rId128" display="javascript:__doPostBack('ctl00$ContentPlaceHolder1$Grd_tot_detail$ctl13$hypAugust','')" xr:uid="{00000000-0004-0000-3300-00007F000000}"/>
    <hyperlink ref="J23" r:id="rId129" display="javascript:__doPostBack('ctl00$ContentPlaceHolder1$Grd_tot_detail$ctl13$hypSeptember','')" xr:uid="{00000000-0004-0000-3300-000080000000}"/>
    <hyperlink ref="K23" r:id="rId130" display="javascript:__doPostBack('ctl00$ContentPlaceHolder1$Grd_tot_detail$ctl13$hypOcteber','')" xr:uid="{00000000-0004-0000-3300-000081000000}"/>
    <hyperlink ref="L23" r:id="rId131" display="javascript:__doPostBack('ctl00$ContentPlaceHolder1$Grd_tot_detail$ctl13$hypNovember','')" xr:uid="{00000000-0004-0000-3300-000082000000}"/>
    <hyperlink ref="M23" r:id="rId132" display="javascript:__doPostBack('ctl00$ContentPlaceHolder1$Grd_tot_detail$ctl13$hypDecember','')" xr:uid="{00000000-0004-0000-3300-000083000000}"/>
    <hyperlink ref="C24" r:id="rId133" display="javascript:__doPostBack('ctl00$ContentPlaceHolder1$Grd_tot_detail$ctl14$lbtnttlsch','')" xr:uid="{00000000-0004-0000-3300-000084000000}"/>
    <hyperlink ref="D24" r:id="rId134" display="javascript:__doPostBack('ctl00$ContentPlaceHolder1$Grd_tot_detail$ctl14$lbtnfreezsch','')" xr:uid="{00000000-0004-0000-3300-000085000000}"/>
    <hyperlink ref="E24" r:id="rId135" display="javascript:__doPostBack('ctl00$ContentPlaceHolder1$Grd_tot_detail$ctl14$hypapr','')" xr:uid="{00000000-0004-0000-3300-000086000000}"/>
    <hyperlink ref="F24" r:id="rId136" display="javascript:__doPostBack('ctl00$ContentPlaceHolder1$Grd_tot_detail$ctl14$hypmay','')" xr:uid="{00000000-0004-0000-3300-000087000000}"/>
    <hyperlink ref="G24" r:id="rId137" display="javascript:__doPostBack('ctl00$ContentPlaceHolder1$Grd_tot_detail$ctl14$hypjune','')" xr:uid="{00000000-0004-0000-3300-000088000000}"/>
    <hyperlink ref="H24" r:id="rId138" display="javascript:__doPostBack('ctl00$ContentPlaceHolder1$Grd_tot_detail$ctl14$hypjuly','')" xr:uid="{00000000-0004-0000-3300-000089000000}"/>
    <hyperlink ref="I24" r:id="rId139" display="javascript:__doPostBack('ctl00$ContentPlaceHolder1$Grd_tot_detail$ctl14$hypAugust','')" xr:uid="{00000000-0004-0000-3300-00008A000000}"/>
    <hyperlink ref="J24" r:id="rId140" display="javascript:__doPostBack('ctl00$ContentPlaceHolder1$Grd_tot_detail$ctl14$hypSeptember','')" xr:uid="{00000000-0004-0000-3300-00008B000000}"/>
    <hyperlink ref="K24" r:id="rId141" display="javascript:__doPostBack('ctl00$ContentPlaceHolder1$Grd_tot_detail$ctl14$hypOcteber','')" xr:uid="{00000000-0004-0000-3300-00008C000000}"/>
    <hyperlink ref="L24" r:id="rId142" display="javascript:__doPostBack('ctl00$ContentPlaceHolder1$Grd_tot_detail$ctl14$hypNovember','')" xr:uid="{00000000-0004-0000-3300-00008D000000}"/>
    <hyperlink ref="M24" r:id="rId143" display="javascript:__doPostBack('ctl00$ContentPlaceHolder1$Grd_tot_detail$ctl14$hypDecember','')" xr:uid="{00000000-0004-0000-3300-00008E000000}"/>
    <hyperlink ref="C25" r:id="rId144" display="javascript:__doPostBack('ctl00$ContentPlaceHolder1$Grd_tot_detail$ctl15$lbtnttlsch','')" xr:uid="{00000000-0004-0000-3300-00008F000000}"/>
    <hyperlink ref="D25" r:id="rId145" display="javascript:__doPostBack('ctl00$ContentPlaceHolder1$Grd_tot_detail$ctl15$lbtnfreezsch','')" xr:uid="{00000000-0004-0000-3300-000090000000}"/>
    <hyperlink ref="E25" r:id="rId146" display="javascript:__doPostBack('ctl00$ContentPlaceHolder1$Grd_tot_detail$ctl15$hypapr','')" xr:uid="{00000000-0004-0000-3300-000091000000}"/>
    <hyperlink ref="F25" r:id="rId147" display="javascript:__doPostBack('ctl00$ContentPlaceHolder1$Grd_tot_detail$ctl15$hypmay','')" xr:uid="{00000000-0004-0000-3300-000092000000}"/>
    <hyperlink ref="G25" r:id="rId148" display="javascript:__doPostBack('ctl00$ContentPlaceHolder1$Grd_tot_detail$ctl15$hypjune','')" xr:uid="{00000000-0004-0000-3300-000093000000}"/>
    <hyperlink ref="H25" r:id="rId149" display="javascript:__doPostBack('ctl00$ContentPlaceHolder1$Grd_tot_detail$ctl15$hypjuly','')" xr:uid="{00000000-0004-0000-3300-000094000000}"/>
    <hyperlink ref="I25" r:id="rId150" display="javascript:__doPostBack('ctl00$ContentPlaceHolder1$Grd_tot_detail$ctl15$hypAugust','')" xr:uid="{00000000-0004-0000-3300-000095000000}"/>
    <hyperlink ref="J25" r:id="rId151" display="javascript:__doPostBack('ctl00$ContentPlaceHolder1$Grd_tot_detail$ctl15$hypSeptember','')" xr:uid="{00000000-0004-0000-3300-000096000000}"/>
    <hyperlink ref="K25" r:id="rId152" display="javascript:__doPostBack('ctl00$ContentPlaceHolder1$Grd_tot_detail$ctl15$hypOcteber','')" xr:uid="{00000000-0004-0000-3300-000097000000}"/>
    <hyperlink ref="L25" r:id="rId153" display="javascript:__doPostBack('ctl00$ContentPlaceHolder1$Grd_tot_detail$ctl15$hypNovember','')" xr:uid="{00000000-0004-0000-3300-000098000000}"/>
    <hyperlink ref="M25" r:id="rId154" display="javascript:__doPostBack('ctl00$ContentPlaceHolder1$Grd_tot_detail$ctl15$hypDecember','')" xr:uid="{00000000-0004-0000-3300-000099000000}"/>
    <hyperlink ref="C26" r:id="rId155" display="javascript:__doPostBack('ctl00$ContentPlaceHolder1$Grd_tot_detail$ctl16$lbtnttlsch','')" xr:uid="{00000000-0004-0000-3300-00009A000000}"/>
    <hyperlink ref="D26" r:id="rId156" display="javascript:__doPostBack('ctl00$ContentPlaceHolder1$Grd_tot_detail$ctl16$lbtnfreezsch','')" xr:uid="{00000000-0004-0000-3300-00009B000000}"/>
    <hyperlink ref="E26" r:id="rId157" display="javascript:__doPostBack('ctl00$ContentPlaceHolder1$Grd_tot_detail$ctl16$hypapr','')" xr:uid="{00000000-0004-0000-3300-00009C000000}"/>
    <hyperlink ref="F26" r:id="rId158" display="javascript:__doPostBack('ctl00$ContentPlaceHolder1$Grd_tot_detail$ctl16$hypmay','')" xr:uid="{00000000-0004-0000-3300-00009D000000}"/>
    <hyperlink ref="G26" r:id="rId159" display="javascript:__doPostBack('ctl00$ContentPlaceHolder1$Grd_tot_detail$ctl16$hypjune','')" xr:uid="{00000000-0004-0000-3300-00009E000000}"/>
    <hyperlink ref="H26" r:id="rId160" display="javascript:__doPostBack('ctl00$ContentPlaceHolder1$Grd_tot_detail$ctl16$hypjuly','')" xr:uid="{00000000-0004-0000-3300-00009F000000}"/>
    <hyperlink ref="I26" r:id="rId161" display="javascript:__doPostBack('ctl00$ContentPlaceHolder1$Grd_tot_detail$ctl16$hypAugust','')" xr:uid="{00000000-0004-0000-3300-0000A0000000}"/>
    <hyperlink ref="J26" r:id="rId162" display="javascript:__doPostBack('ctl00$ContentPlaceHolder1$Grd_tot_detail$ctl16$hypSeptember','')" xr:uid="{00000000-0004-0000-3300-0000A1000000}"/>
    <hyperlink ref="K26" r:id="rId163" display="javascript:__doPostBack('ctl00$ContentPlaceHolder1$Grd_tot_detail$ctl16$hypOcteber','')" xr:uid="{00000000-0004-0000-3300-0000A2000000}"/>
    <hyperlink ref="L26" r:id="rId164" display="javascript:__doPostBack('ctl00$ContentPlaceHolder1$Grd_tot_detail$ctl16$hypNovember','')" xr:uid="{00000000-0004-0000-3300-0000A3000000}"/>
    <hyperlink ref="M26" r:id="rId165" display="javascript:__doPostBack('ctl00$ContentPlaceHolder1$Grd_tot_detail$ctl16$hypDecember','')" xr:uid="{00000000-0004-0000-3300-0000A4000000}"/>
    <hyperlink ref="C27" r:id="rId166" display="javascript:__doPostBack('ctl00$ContentPlaceHolder1$Grd_tot_detail$ctl17$lbtnttlsch','')" xr:uid="{00000000-0004-0000-3300-0000A5000000}"/>
    <hyperlink ref="D27" r:id="rId167" display="javascript:__doPostBack('ctl00$ContentPlaceHolder1$Grd_tot_detail$ctl17$lbtnfreezsch','')" xr:uid="{00000000-0004-0000-3300-0000A6000000}"/>
    <hyperlink ref="E27" r:id="rId168" display="javascript:__doPostBack('ctl00$ContentPlaceHolder1$Grd_tot_detail$ctl17$hypapr','')" xr:uid="{00000000-0004-0000-3300-0000A7000000}"/>
    <hyperlink ref="F27" r:id="rId169" display="javascript:__doPostBack('ctl00$ContentPlaceHolder1$Grd_tot_detail$ctl17$hypmay','')" xr:uid="{00000000-0004-0000-3300-0000A8000000}"/>
    <hyperlink ref="G27" r:id="rId170" display="javascript:__doPostBack('ctl00$ContentPlaceHolder1$Grd_tot_detail$ctl17$hypjune','')" xr:uid="{00000000-0004-0000-3300-0000A9000000}"/>
    <hyperlink ref="H27" r:id="rId171" display="javascript:__doPostBack('ctl00$ContentPlaceHolder1$Grd_tot_detail$ctl17$hypjuly','')" xr:uid="{00000000-0004-0000-3300-0000AA000000}"/>
    <hyperlink ref="I27" r:id="rId172" display="javascript:__doPostBack('ctl00$ContentPlaceHolder1$Grd_tot_detail$ctl17$hypAugust','')" xr:uid="{00000000-0004-0000-3300-0000AB000000}"/>
    <hyperlink ref="J27" r:id="rId173" display="javascript:__doPostBack('ctl00$ContentPlaceHolder1$Grd_tot_detail$ctl17$hypSeptember','')" xr:uid="{00000000-0004-0000-3300-0000AC000000}"/>
    <hyperlink ref="K27" r:id="rId174" display="javascript:__doPostBack('ctl00$ContentPlaceHolder1$Grd_tot_detail$ctl17$hypOcteber','')" xr:uid="{00000000-0004-0000-3300-0000AD000000}"/>
    <hyperlink ref="L27" r:id="rId175" display="javascript:__doPostBack('ctl00$ContentPlaceHolder1$Grd_tot_detail$ctl17$hypNovember','')" xr:uid="{00000000-0004-0000-3300-0000AE000000}"/>
    <hyperlink ref="M27" r:id="rId176" display="javascript:__doPostBack('ctl00$ContentPlaceHolder1$Grd_tot_detail$ctl17$hypDecember','')" xr:uid="{00000000-0004-0000-3300-0000AF000000}"/>
    <hyperlink ref="C28" r:id="rId177" display="javascript:__doPostBack('ctl00$ContentPlaceHolder1$Grd_tot_detail$ctl18$lbtnttlsch','')" xr:uid="{00000000-0004-0000-3300-0000B0000000}"/>
    <hyperlink ref="D28" r:id="rId178" display="javascript:__doPostBack('ctl00$ContentPlaceHolder1$Grd_tot_detail$ctl18$lbtnfreezsch','')" xr:uid="{00000000-0004-0000-3300-0000B1000000}"/>
    <hyperlink ref="E28" r:id="rId179" display="javascript:__doPostBack('ctl00$ContentPlaceHolder1$Grd_tot_detail$ctl18$hypapr','')" xr:uid="{00000000-0004-0000-3300-0000B2000000}"/>
    <hyperlink ref="F28" r:id="rId180" display="javascript:__doPostBack('ctl00$ContentPlaceHolder1$Grd_tot_detail$ctl18$hypmay','')" xr:uid="{00000000-0004-0000-3300-0000B3000000}"/>
    <hyperlink ref="G28" r:id="rId181" display="javascript:__doPostBack('ctl00$ContentPlaceHolder1$Grd_tot_detail$ctl18$hypjune','')" xr:uid="{00000000-0004-0000-3300-0000B4000000}"/>
    <hyperlink ref="H28" r:id="rId182" display="javascript:__doPostBack('ctl00$ContentPlaceHolder1$Grd_tot_detail$ctl18$hypjuly','')" xr:uid="{00000000-0004-0000-3300-0000B5000000}"/>
    <hyperlink ref="I28" r:id="rId183" display="javascript:__doPostBack('ctl00$ContentPlaceHolder1$Grd_tot_detail$ctl18$hypAugust','')" xr:uid="{00000000-0004-0000-3300-0000B6000000}"/>
    <hyperlink ref="J28" r:id="rId184" display="javascript:__doPostBack('ctl00$ContentPlaceHolder1$Grd_tot_detail$ctl18$hypSeptember','')" xr:uid="{00000000-0004-0000-3300-0000B7000000}"/>
    <hyperlink ref="K28" r:id="rId185" display="javascript:__doPostBack('ctl00$ContentPlaceHolder1$Grd_tot_detail$ctl18$hypOcteber','')" xr:uid="{00000000-0004-0000-3300-0000B8000000}"/>
    <hyperlink ref="L28" r:id="rId186" display="javascript:__doPostBack('ctl00$ContentPlaceHolder1$Grd_tot_detail$ctl18$hypNovember','')" xr:uid="{00000000-0004-0000-3300-0000B9000000}"/>
    <hyperlink ref="M28" r:id="rId187" display="javascript:__doPostBack('ctl00$ContentPlaceHolder1$Grd_tot_detail$ctl18$hypDecember','')" xr:uid="{00000000-0004-0000-3300-0000BA000000}"/>
    <hyperlink ref="C29" r:id="rId188" display="javascript:__doPostBack('ctl00$ContentPlaceHolder1$Grd_tot_detail$ctl19$lbtnttlsch','')" xr:uid="{00000000-0004-0000-3300-0000BB000000}"/>
    <hyperlink ref="D29" r:id="rId189" display="javascript:__doPostBack('ctl00$ContentPlaceHolder1$Grd_tot_detail$ctl19$lbtnfreezsch','')" xr:uid="{00000000-0004-0000-3300-0000BC000000}"/>
    <hyperlink ref="E29" r:id="rId190" display="javascript:__doPostBack('ctl00$ContentPlaceHolder1$Grd_tot_detail$ctl19$hypapr','')" xr:uid="{00000000-0004-0000-3300-0000BD000000}"/>
    <hyperlink ref="F29" r:id="rId191" display="javascript:__doPostBack('ctl00$ContentPlaceHolder1$Grd_tot_detail$ctl19$hypmay','')" xr:uid="{00000000-0004-0000-3300-0000BE000000}"/>
    <hyperlink ref="G29" r:id="rId192" display="javascript:__doPostBack('ctl00$ContentPlaceHolder1$Grd_tot_detail$ctl19$hypjune','')" xr:uid="{00000000-0004-0000-3300-0000BF000000}"/>
    <hyperlink ref="H29" r:id="rId193" display="javascript:__doPostBack('ctl00$ContentPlaceHolder1$Grd_tot_detail$ctl19$hypjuly','')" xr:uid="{00000000-0004-0000-3300-0000C0000000}"/>
    <hyperlink ref="I29" r:id="rId194" display="javascript:__doPostBack('ctl00$ContentPlaceHolder1$Grd_tot_detail$ctl19$hypAugust','')" xr:uid="{00000000-0004-0000-3300-0000C1000000}"/>
    <hyperlink ref="J29" r:id="rId195" display="javascript:__doPostBack('ctl00$ContentPlaceHolder1$Grd_tot_detail$ctl19$hypSeptember','')" xr:uid="{00000000-0004-0000-3300-0000C2000000}"/>
    <hyperlink ref="K29" r:id="rId196" display="javascript:__doPostBack('ctl00$ContentPlaceHolder1$Grd_tot_detail$ctl19$hypOcteber','')" xr:uid="{00000000-0004-0000-3300-0000C3000000}"/>
    <hyperlink ref="L29" r:id="rId197" display="javascript:__doPostBack('ctl00$ContentPlaceHolder1$Grd_tot_detail$ctl19$hypNovember','')" xr:uid="{00000000-0004-0000-3300-0000C4000000}"/>
    <hyperlink ref="M29" r:id="rId198" display="javascript:__doPostBack('ctl00$ContentPlaceHolder1$Grd_tot_detail$ctl19$hypDecember','')" xr:uid="{00000000-0004-0000-3300-0000C5000000}"/>
    <hyperlink ref="C30" r:id="rId199" display="javascript:__doPostBack('ctl00$ContentPlaceHolder1$Grd_tot_detail$ctl20$lbtnttlsch','')" xr:uid="{00000000-0004-0000-3300-0000C6000000}"/>
    <hyperlink ref="D30" r:id="rId200" display="javascript:__doPostBack('ctl00$ContentPlaceHolder1$Grd_tot_detail$ctl20$lbtnfreezsch','')" xr:uid="{00000000-0004-0000-3300-0000C7000000}"/>
    <hyperlink ref="E30" r:id="rId201" display="javascript:__doPostBack('ctl00$ContentPlaceHolder1$Grd_tot_detail$ctl20$hypapr','')" xr:uid="{00000000-0004-0000-3300-0000C8000000}"/>
    <hyperlink ref="F30" r:id="rId202" display="javascript:__doPostBack('ctl00$ContentPlaceHolder1$Grd_tot_detail$ctl20$hypmay','')" xr:uid="{00000000-0004-0000-3300-0000C9000000}"/>
    <hyperlink ref="G30" r:id="rId203" display="javascript:__doPostBack('ctl00$ContentPlaceHolder1$Grd_tot_detail$ctl20$hypjune','')" xr:uid="{00000000-0004-0000-3300-0000CA000000}"/>
    <hyperlink ref="H30" r:id="rId204" display="javascript:__doPostBack('ctl00$ContentPlaceHolder1$Grd_tot_detail$ctl20$hypjuly','')" xr:uid="{00000000-0004-0000-3300-0000CB000000}"/>
    <hyperlink ref="I30" r:id="rId205" display="javascript:__doPostBack('ctl00$ContentPlaceHolder1$Grd_tot_detail$ctl20$hypAugust','')" xr:uid="{00000000-0004-0000-3300-0000CC000000}"/>
    <hyperlink ref="J30" r:id="rId206" display="javascript:__doPostBack('ctl00$ContentPlaceHolder1$Grd_tot_detail$ctl20$hypSeptember','')" xr:uid="{00000000-0004-0000-3300-0000CD000000}"/>
    <hyperlink ref="K30" r:id="rId207" display="javascript:__doPostBack('ctl00$ContentPlaceHolder1$Grd_tot_detail$ctl20$hypOcteber','')" xr:uid="{00000000-0004-0000-3300-0000CE000000}"/>
    <hyperlink ref="L30" r:id="rId208" display="javascript:__doPostBack('ctl00$ContentPlaceHolder1$Grd_tot_detail$ctl20$hypNovember','')" xr:uid="{00000000-0004-0000-3300-0000CF000000}"/>
    <hyperlink ref="M30" r:id="rId209" display="javascript:__doPostBack('ctl00$ContentPlaceHolder1$Grd_tot_detail$ctl20$hypDecember','')" xr:uid="{00000000-0004-0000-3300-0000D0000000}"/>
    <hyperlink ref="C31" r:id="rId210" display="javascript:__doPostBack('ctl00$ContentPlaceHolder1$Grd_tot_detail$ctl21$lbtnttlsch','')" xr:uid="{00000000-0004-0000-3300-0000D1000000}"/>
    <hyperlink ref="D31" r:id="rId211" display="javascript:__doPostBack('ctl00$ContentPlaceHolder1$Grd_tot_detail$ctl21$lbtnfreezsch','')" xr:uid="{00000000-0004-0000-3300-0000D2000000}"/>
    <hyperlink ref="E31" r:id="rId212" display="javascript:__doPostBack('ctl00$ContentPlaceHolder1$Grd_tot_detail$ctl21$hypapr','')" xr:uid="{00000000-0004-0000-3300-0000D3000000}"/>
    <hyperlink ref="F31" r:id="rId213" display="javascript:__doPostBack('ctl00$ContentPlaceHolder1$Grd_tot_detail$ctl21$hypmay','')" xr:uid="{00000000-0004-0000-3300-0000D4000000}"/>
    <hyperlink ref="G31" r:id="rId214" display="javascript:__doPostBack('ctl00$ContentPlaceHolder1$Grd_tot_detail$ctl21$hypjune','')" xr:uid="{00000000-0004-0000-3300-0000D5000000}"/>
    <hyperlink ref="H31" r:id="rId215" display="javascript:__doPostBack('ctl00$ContentPlaceHolder1$Grd_tot_detail$ctl21$hypjuly','')" xr:uid="{00000000-0004-0000-3300-0000D6000000}"/>
    <hyperlink ref="I31" r:id="rId216" display="javascript:__doPostBack('ctl00$ContentPlaceHolder1$Grd_tot_detail$ctl21$hypAugust','')" xr:uid="{00000000-0004-0000-3300-0000D7000000}"/>
    <hyperlink ref="J31" r:id="rId217" display="javascript:__doPostBack('ctl00$ContentPlaceHolder1$Grd_tot_detail$ctl21$hypSeptember','')" xr:uid="{00000000-0004-0000-3300-0000D8000000}"/>
    <hyperlink ref="K31" r:id="rId218" display="javascript:__doPostBack('ctl00$ContentPlaceHolder1$Grd_tot_detail$ctl21$hypOcteber','')" xr:uid="{00000000-0004-0000-3300-0000D9000000}"/>
    <hyperlink ref="L31" r:id="rId219" display="javascript:__doPostBack('ctl00$ContentPlaceHolder1$Grd_tot_detail$ctl21$hypNovember','')" xr:uid="{00000000-0004-0000-3300-0000DA000000}"/>
    <hyperlink ref="M31" r:id="rId220" display="javascript:__doPostBack('ctl00$ContentPlaceHolder1$Grd_tot_detail$ctl21$hypDecember','')" xr:uid="{00000000-0004-0000-3300-0000DB000000}"/>
    <hyperlink ref="C32" r:id="rId221" display="javascript:__doPostBack('ctl00$ContentPlaceHolder1$Grd_tot_detail$ctl22$lbtnttlsch','')" xr:uid="{00000000-0004-0000-3300-0000DC000000}"/>
    <hyperlink ref="D32" r:id="rId222" display="javascript:__doPostBack('ctl00$ContentPlaceHolder1$Grd_tot_detail$ctl22$lbtnfreezsch','')" xr:uid="{00000000-0004-0000-3300-0000DD000000}"/>
    <hyperlink ref="E32" r:id="rId223" display="javascript:__doPostBack('ctl00$ContentPlaceHolder1$Grd_tot_detail$ctl22$hypapr','')" xr:uid="{00000000-0004-0000-3300-0000DE000000}"/>
    <hyperlink ref="F32" r:id="rId224" display="javascript:__doPostBack('ctl00$ContentPlaceHolder1$Grd_tot_detail$ctl22$hypmay','')" xr:uid="{00000000-0004-0000-3300-0000DF000000}"/>
    <hyperlink ref="G32" r:id="rId225" display="javascript:__doPostBack('ctl00$ContentPlaceHolder1$Grd_tot_detail$ctl22$hypjune','')" xr:uid="{00000000-0004-0000-3300-0000E0000000}"/>
    <hyperlink ref="H32" r:id="rId226" display="javascript:__doPostBack('ctl00$ContentPlaceHolder1$Grd_tot_detail$ctl22$hypjuly','')" xr:uid="{00000000-0004-0000-3300-0000E1000000}"/>
    <hyperlink ref="I32" r:id="rId227" display="javascript:__doPostBack('ctl00$ContentPlaceHolder1$Grd_tot_detail$ctl22$hypAugust','')" xr:uid="{00000000-0004-0000-3300-0000E2000000}"/>
    <hyperlink ref="J32" r:id="rId228" display="javascript:__doPostBack('ctl00$ContentPlaceHolder1$Grd_tot_detail$ctl22$hypSeptember','')" xr:uid="{00000000-0004-0000-3300-0000E3000000}"/>
    <hyperlink ref="K32" r:id="rId229" display="javascript:__doPostBack('ctl00$ContentPlaceHolder1$Grd_tot_detail$ctl22$hypOcteber','')" xr:uid="{00000000-0004-0000-3300-0000E4000000}"/>
    <hyperlink ref="L32" r:id="rId230" display="javascript:__doPostBack('ctl00$ContentPlaceHolder1$Grd_tot_detail$ctl22$hypNovember','')" xr:uid="{00000000-0004-0000-3300-0000E5000000}"/>
    <hyperlink ref="M32" r:id="rId231" display="javascript:__doPostBack('ctl00$ContentPlaceHolder1$Grd_tot_detail$ctl22$hypDecember','')" xr:uid="{00000000-0004-0000-3300-0000E6000000}"/>
    <hyperlink ref="C33" r:id="rId232" display="javascript:__doPostBack('ctl00$ContentPlaceHolder1$Grd_tot_detail$ctl23$lbtnttlsch','')" xr:uid="{00000000-0004-0000-3300-0000E7000000}"/>
    <hyperlink ref="D33" r:id="rId233" display="javascript:__doPostBack('ctl00$ContentPlaceHolder1$Grd_tot_detail$ctl23$lbtnfreezsch','')" xr:uid="{00000000-0004-0000-3300-0000E8000000}"/>
    <hyperlink ref="E33" r:id="rId234" display="javascript:__doPostBack('ctl00$ContentPlaceHolder1$Grd_tot_detail$ctl23$hypapr','')" xr:uid="{00000000-0004-0000-3300-0000E9000000}"/>
    <hyperlink ref="F33" r:id="rId235" display="javascript:__doPostBack('ctl00$ContentPlaceHolder1$Grd_tot_detail$ctl23$hypmay','')" xr:uid="{00000000-0004-0000-3300-0000EA000000}"/>
    <hyperlink ref="G33" r:id="rId236" display="javascript:__doPostBack('ctl00$ContentPlaceHolder1$Grd_tot_detail$ctl23$hypjune','')" xr:uid="{00000000-0004-0000-3300-0000EB000000}"/>
    <hyperlink ref="H33" r:id="rId237" display="javascript:__doPostBack('ctl00$ContentPlaceHolder1$Grd_tot_detail$ctl23$hypjuly','')" xr:uid="{00000000-0004-0000-3300-0000EC000000}"/>
    <hyperlink ref="I33" r:id="rId238" display="javascript:__doPostBack('ctl00$ContentPlaceHolder1$Grd_tot_detail$ctl23$hypAugust','')" xr:uid="{00000000-0004-0000-3300-0000ED000000}"/>
    <hyperlink ref="J33" r:id="rId239" display="javascript:__doPostBack('ctl00$ContentPlaceHolder1$Grd_tot_detail$ctl23$hypSeptember','')" xr:uid="{00000000-0004-0000-3300-0000EE000000}"/>
    <hyperlink ref="K33" r:id="rId240" display="javascript:__doPostBack('ctl00$ContentPlaceHolder1$Grd_tot_detail$ctl23$hypOcteber','')" xr:uid="{00000000-0004-0000-3300-0000EF000000}"/>
    <hyperlink ref="L33" r:id="rId241" display="javascript:__doPostBack('ctl00$ContentPlaceHolder1$Grd_tot_detail$ctl23$hypNovember','')" xr:uid="{00000000-0004-0000-3300-0000F0000000}"/>
    <hyperlink ref="M33" r:id="rId242" display="javascript:__doPostBack('ctl00$ContentPlaceHolder1$Grd_tot_detail$ctl23$hypDecember','')" xr:uid="{00000000-0004-0000-3300-0000F1000000}"/>
    <hyperlink ref="C34" r:id="rId243" display="javascript:__doPostBack('ctl00$ContentPlaceHolder1$Grd_tot_detail$ctl24$lbtnttlsch','')" xr:uid="{00000000-0004-0000-3300-0000F2000000}"/>
    <hyperlink ref="D34" r:id="rId244" display="javascript:__doPostBack('ctl00$ContentPlaceHolder1$Grd_tot_detail$ctl24$lbtnfreezsch','')" xr:uid="{00000000-0004-0000-3300-0000F3000000}"/>
    <hyperlink ref="E34" r:id="rId245" display="javascript:__doPostBack('ctl00$ContentPlaceHolder1$Grd_tot_detail$ctl24$hypapr','')" xr:uid="{00000000-0004-0000-3300-0000F4000000}"/>
    <hyperlink ref="F34" r:id="rId246" display="javascript:__doPostBack('ctl00$ContentPlaceHolder1$Grd_tot_detail$ctl24$hypmay','')" xr:uid="{00000000-0004-0000-3300-0000F5000000}"/>
    <hyperlink ref="G34" r:id="rId247" display="javascript:__doPostBack('ctl00$ContentPlaceHolder1$Grd_tot_detail$ctl24$hypjune','')" xr:uid="{00000000-0004-0000-3300-0000F6000000}"/>
    <hyperlink ref="H34" r:id="rId248" display="javascript:__doPostBack('ctl00$ContentPlaceHolder1$Grd_tot_detail$ctl24$hypjuly','')" xr:uid="{00000000-0004-0000-3300-0000F7000000}"/>
    <hyperlink ref="I34" r:id="rId249" display="javascript:__doPostBack('ctl00$ContentPlaceHolder1$Grd_tot_detail$ctl24$hypAugust','')" xr:uid="{00000000-0004-0000-3300-0000F8000000}"/>
    <hyperlink ref="J34" r:id="rId250" display="javascript:__doPostBack('ctl00$ContentPlaceHolder1$Grd_tot_detail$ctl24$hypSeptember','')" xr:uid="{00000000-0004-0000-3300-0000F9000000}"/>
    <hyperlink ref="K34" r:id="rId251" display="javascript:__doPostBack('ctl00$ContentPlaceHolder1$Grd_tot_detail$ctl24$hypOcteber','')" xr:uid="{00000000-0004-0000-3300-0000FA000000}"/>
    <hyperlink ref="L34" r:id="rId252" display="javascript:__doPostBack('ctl00$ContentPlaceHolder1$Grd_tot_detail$ctl24$hypNovember','')" xr:uid="{00000000-0004-0000-3300-0000FB000000}"/>
    <hyperlink ref="M34" r:id="rId253" display="javascript:__doPostBack('ctl00$ContentPlaceHolder1$Grd_tot_detail$ctl24$hypDecember','')" xr:uid="{00000000-0004-0000-3300-0000FC000000}"/>
    <hyperlink ref="C35" r:id="rId254" display="javascript:__doPostBack('ctl00$ContentPlaceHolder1$Grd_tot_detail$ctl25$lbtnttlsch','')" xr:uid="{00000000-0004-0000-3300-0000FD000000}"/>
    <hyperlink ref="D35" r:id="rId255" display="javascript:__doPostBack('ctl00$ContentPlaceHolder1$Grd_tot_detail$ctl25$lbtnfreezsch','')" xr:uid="{00000000-0004-0000-3300-0000FE000000}"/>
    <hyperlink ref="E35" r:id="rId256" display="javascript:__doPostBack('ctl00$ContentPlaceHolder1$Grd_tot_detail$ctl25$hypapr','')" xr:uid="{00000000-0004-0000-3300-0000FF000000}"/>
    <hyperlink ref="F35" r:id="rId257" display="javascript:__doPostBack('ctl00$ContentPlaceHolder1$Grd_tot_detail$ctl25$hypmay','')" xr:uid="{00000000-0004-0000-3300-000000010000}"/>
    <hyperlink ref="G35" r:id="rId258" display="javascript:__doPostBack('ctl00$ContentPlaceHolder1$Grd_tot_detail$ctl25$hypjune','')" xr:uid="{00000000-0004-0000-3300-000001010000}"/>
    <hyperlink ref="H35" r:id="rId259" display="javascript:__doPostBack('ctl00$ContentPlaceHolder1$Grd_tot_detail$ctl25$hypjuly','')" xr:uid="{00000000-0004-0000-3300-000002010000}"/>
    <hyperlink ref="I35" r:id="rId260" display="javascript:__doPostBack('ctl00$ContentPlaceHolder1$Grd_tot_detail$ctl25$hypAugust','')" xr:uid="{00000000-0004-0000-3300-000003010000}"/>
    <hyperlink ref="J35" r:id="rId261" display="javascript:__doPostBack('ctl00$ContentPlaceHolder1$Grd_tot_detail$ctl25$hypSeptember','')" xr:uid="{00000000-0004-0000-3300-000004010000}"/>
    <hyperlink ref="K35" r:id="rId262" display="javascript:__doPostBack('ctl00$ContentPlaceHolder1$Grd_tot_detail$ctl25$hypOcteber','')" xr:uid="{00000000-0004-0000-3300-000005010000}"/>
    <hyperlink ref="L35" r:id="rId263" display="javascript:__doPostBack('ctl00$ContentPlaceHolder1$Grd_tot_detail$ctl25$hypNovember','')" xr:uid="{00000000-0004-0000-3300-000006010000}"/>
    <hyperlink ref="M35" r:id="rId264" display="javascript:__doPostBack('ctl00$ContentPlaceHolder1$Grd_tot_detail$ctl25$hypDecember','')" xr:uid="{00000000-0004-0000-3300-000007010000}"/>
    <hyperlink ref="B12" r:id="rId265" display="javascript:__doPostBack('ctl00$ContentPlaceHolder1$Grd_tot_detail$ctl02$lnkbtn_name','')" xr:uid="{00000000-0004-0000-3300-000008010000}"/>
    <hyperlink ref="B13" r:id="rId266" display="javascript:__doPostBack('ctl00$ContentPlaceHolder1$Grd_tot_detail$ctl03$lnkbtn_name','')" xr:uid="{00000000-0004-0000-3300-000009010000}"/>
    <hyperlink ref="B14" r:id="rId267" display="javascript:__doPostBack('ctl00$ContentPlaceHolder1$Grd_tot_detail$ctl04$lnkbtn_name','')" xr:uid="{00000000-0004-0000-3300-00000A010000}"/>
    <hyperlink ref="B15" r:id="rId268" display="javascript:__doPostBack('ctl00$ContentPlaceHolder1$Grd_tot_detail$ctl05$lnkbtn_name','')" xr:uid="{00000000-0004-0000-3300-00000B010000}"/>
    <hyperlink ref="B16" r:id="rId269" display="javascript:__doPostBack('ctl00$ContentPlaceHolder1$Grd_tot_detail$ctl06$lnkbtn_name','')" xr:uid="{00000000-0004-0000-3300-00000C010000}"/>
    <hyperlink ref="B17" r:id="rId270" display="javascript:__doPostBack('ctl00$ContentPlaceHolder1$Grd_tot_detail$ctl07$lnkbtn_name','')" xr:uid="{00000000-0004-0000-3300-00000D010000}"/>
    <hyperlink ref="B18" r:id="rId271" display="javascript:__doPostBack('ctl00$ContentPlaceHolder1$Grd_tot_detail$ctl08$lnkbtn_name','')" xr:uid="{00000000-0004-0000-3300-00000E010000}"/>
    <hyperlink ref="B19" r:id="rId272" display="javascript:__doPostBack('ctl00$ContentPlaceHolder1$Grd_tot_detail$ctl09$lnkbtn_name','')" xr:uid="{00000000-0004-0000-3300-00000F010000}"/>
    <hyperlink ref="B20" r:id="rId273" display="javascript:__doPostBack('ctl00$ContentPlaceHolder1$Grd_tot_detail$ctl10$lnkbtn_name','')" xr:uid="{00000000-0004-0000-3300-000010010000}"/>
    <hyperlink ref="B21" r:id="rId274" display="javascript:__doPostBack('ctl00$ContentPlaceHolder1$Grd_tot_detail$ctl11$lnkbtn_name','')" xr:uid="{00000000-0004-0000-3300-000011010000}"/>
    <hyperlink ref="B22" r:id="rId275" display="javascript:__doPostBack('ctl00$ContentPlaceHolder1$Grd_tot_detail$ctl12$lnkbtn_name','')" xr:uid="{00000000-0004-0000-3300-000012010000}"/>
    <hyperlink ref="B23" r:id="rId276" display="javascript:__doPostBack('ctl00$ContentPlaceHolder1$Grd_tot_detail$ctl13$lnkbtn_name','')" xr:uid="{00000000-0004-0000-3300-000013010000}"/>
    <hyperlink ref="B24" r:id="rId277" display="javascript:__doPostBack('ctl00$ContentPlaceHolder1$Grd_tot_detail$ctl14$lnkbtn_name','')" xr:uid="{00000000-0004-0000-3300-000014010000}"/>
    <hyperlink ref="B25" r:id="rId278" display="javascript:__doPostBack('ctl00$ContentPlaceHolder1$Grd_tot_detail$ctl15$lnkbtn_name','')" xr:uid="{00000000-0004-0000-3300-000015010000}"/>
    <hyperlink ref="B26" r:id="rId279" display="javascript:__doPostBack('ctl00$ContentPlaceHolder1$Grd_tot_detail$ctl16$lnkbtn_name','')" xr:uid="{00000000-0004-0000-3300-000016010000}"/>
    <hyperlink ref="B27" r:id="rId280" display="javascript:__doPostBack('ctl00$ContentPlaceHolder1$Grd_tot_detail$ctl17$lnkbtn_name','')" xr:uid="{00000000-0004-0000-3300-000017010000}"/>
    <hyperlink ref="B28" r:id="rId281" display="javascript:__doPostBack('ctl00$ContentPlaceHolder1$Grd_tot_detail$ctl18$lnkbtn_name','')" xr:uid="{00000000-0004-0000-3300-000018010000}"/>
    <hyperlink ref="B29" r:id="rId282" display="javascript:__doPostBack('ctl00$ContentPlaceHolder1$Grd_tot_detail$ctl19$lnkbtn_name','')" xr:uid="{00000000-0004-0000-3300-000019010000}"/>
    <hyperlink ref="B30" r:id="rId283" display="javascript:__doPostBack('ctl00$ContentPlaceHolder1$Grd_tot_detail$ctl20$lnkbtn_name','')" xr:uid="{00000000-0004-0000-3300-00001A010000}"/>
    <hyperlink ref="B31" r:id="rId284" display="javascript:__doPostBack('ctl00$ContentPlaceHolder1$Grd_tot_detail$ctl21$lnkbtn_name','')" xr:uid="{00000000-0004-0000-3300-00001B010000}"/>
    <hyperlink ref="B32" r:id="rId285" display="javascript:__doPostBack('ctl00$ContentPlaceHolder1$Grd_tot_detail$ctl22$lnkbtn_name','')" xr:uid="{00000000-0004-0000-3300-00001C010000}"/>
    <hyperlink ref="B33" r:id="rId286" display="javascript:__doPostBack('ctl00$ContentPlaceHolder1$Grd_tot_detail$ctl23$lnkbtn_name','')" xr:uid="{00000000-0004-0000-3300-00001D010000}"/>
    <hyperlink ref="B34" r:id="rId287" display="javascript:__doPostBack('ctl00$ContentPlaceHolder1$Grd_tot_detail$ctl24$lnkbtn_name','')" xr:uid="{00000000-0004-0000-3300-00001E010000}"/>
    <hyperlink ref="B35" r:id="rId288" display="javascript:__doPostBack('ctl00$ContentPlaceHolder1$Grd_tot_detail$ctl25$lnkbtn_name','')" xr:uid="{00000000-0004-0000-3300-00001F010000}"/>
  </hyperlink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289"/>
  <drawing r:id="rId29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1" tint="4.9989318521683403E-2"/>
    <pageSetUpPr fitToPage="1"/>
  </sheetPr>
  <dimension ref="A1:P44"/>
  <sheetViews>
    <sheetView view="pageBreakPreview" zoomScaleSheetLayoutView="100" workbookViewId="0">
      <selection activeCell="A11" sqref="A11:C38"/>
    </sheetView>
  </sheetViews>
  <sheetFormatPr defaultRowHeight="12.75" x14ac:dyDescent="0.2"/>
  <cols>
    <col min="1" max="1" width="7.28515625" style="855" customWidth="1"/>
    <col min="2" max="2" width="23.7109375" style="855" customWidth="1"/>
    <col min="3" max="3" width="11.140625" style="855" customWidth="1"/>
    <col min="4" max="4" width="13.42578125" style="855" customWidth="1"/>
    <col min="5" max="16" width="8.7109375" style="855" customWidth="1"/>
    <col min="17" max="16384" width="9.140625" style="855"/>
  </cols>
  <sheetData>
    <row r="1" spans="1:16" x14ac:dyDescent="0.2">
      <c r="H1" s="1445"/>
      <c r="I1" s="1445"/>
      <c r="L1" s="1446"/>
      <c r="M1" s="1446"/>
      <c r="O1" s="1446" t="s">
        <v>504</v>
      </c>
      <c r="P1" s="1446"/>
    </row>
    <row r="2" spans="1:16" x14ac:dyDescent="0.2">
      <c r="A2" s="1445" t="s">
        <v>591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</row>
    <row r="3" spans="1:16" s="878" customFormat="1" ht="15.75" x14ac:dyDescent="0.25">
      <c r="A3" s="1444" t="s">
        <v>922</v>
      </c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</row>
    <row r="4" spans="1:16" s="878" customFormat="1" ht="20.25" customHeight="1" x14ac:dyDescent="0.25">
      <c r="A4" s="1444" t="s">
        <v>1166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</row>
    <row r="6" spans="1:16" x14ac:dyDescent="0.2">
      <c r="A6" s="303" t="s">
        <v>687</v>
      </c>
      <c r="B6" s="303"/>
      <c r="C6" s="879"/>
      <c r="D6" s="879"/>
      <c r="E6" s="879"/>
      <c r="F6" s="879"/>
      <c r="G6" s="879"/>
      <c r="H6" s="879"/>
      <c r="I6" s="879"/>
      <c r="J6" s="879"/>
    </row>
    <row r="7" spans="1:16" x14ac:dyDescent="0.2">
      <c r="A7" s="303"/>
      <c r="B7" s="303"/>
      <c r="C7" s="879"/>
      <c r="D7" s="879"/>
      <c r="E7" s="879"/>
      <c r="F7" s="879"/>
      <c r="G7" s="879"/>
      <c r="H7" s="879"/>
      <c r="I7" s="879"/>
      <c r="J7" s="879"/>
    </row>
    <row r="8" spans="1:16" x14ac:dyDescent="0.2">
      <c r="A8" s="1447" t="s">
        <v>1167</v>
      </c>
      <c r="B8" s="1448"/>
      <c r="C8" s="1448"/>
      <c r="D8" s="1448"/>
      <c r="E8" s="1448"/>
      <c r="F8" s="1449"/>
      <c r="G8" s="879"/>
      <c r="H8" s="879"/>
      <c r="I8" s="879"/>
      <c r="J8" s="879"/>
    </row>
    <row r="9" spans="1:16" x14ac:dyDescent="0.2">
      <c r="A9" s="1450" t="s">
        <v>1168</v>
      </c>
      <c r="B9" s="1451"/>
      <c r="C9" s="1451"/>
      <c r="D9" s="1451"/>
      <c r="E9" s="1451"/>
      <c r="F9" s="1452"/>
    </row>
    <row r="10" spans="1:16" s="880" customFormat="1" ht="15" customHeight="1" x14ac:dyDescent="0.2">
      <c r="A10" s="855"/>
      <c r="B10" s="855"/>
      <c r="C10" s="855"/>
      <c r="D10" s="855"/>
      <c r="E10" s="855"/>
      <c r="F10" s="855"/>
      <c r="G10" s="855"/>
      <c r="H10" s="855"/>
      <c r="I10" s="855"/>
      <c r="J10" s="855"/>
      <c r="K10" s="385"/>
      <c r="L10" s="385"/>
      <c r="M10" s="385"/>
      <c r="N10" s="1327" t="s">
        <v>1193</v>
      </c>
      <c r="O10" s="1327"/>
      <c r="P10" s="1327"/>
    </row>
    <row r="11" spans="1:16" s="880" customFormat="1" ht="20.25" customHeight="1" x14ac:dyDescent="0.2">
      <c r="A11" s="1338" t="s">
        <v>2</v>
      </c>
      <c r="B11" s="1338" t="s">
        <v>3</v>
      </c>
      <c r="C11" s="1453" t="s">
        <v>241</v>
      </c>
      <c r="D11" s="1453" t="s">
        <v>503</v>
      </c>
      <c r="E11" s="1455" t="s">
        <v>616</v>
      </c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</row>
    <row r="12" spans="1:16" s="880" customFormat="1" ht="52.5" customHeight="1" x14ac:dyDescent="0.2">
      <c r="A12" s="1375"/>
      <c r="B12" s="1375"/>
      <c r="C12" s="1454"/>
      <c r="D12" s="1454"/>
      <c r="E12" s="881" t="s">
        <v>950</v>
      </c>
      <c r="F12" s="881" t="s">
        <v>951</v>
      </c>
      <c r="G12" s="881" t="s">
        <v>1169</v>
      </c>
      <c r="H12" s="881" t="s">
        <v>1170</v>
      </c>
      <c r="I12" s="881" t="s">
        <v>1171</v>
      </c>
      <c r="J12" s="881" t="s">
        <v>1172</v>
      </c>
      <c r="K12" s="881" t="s">
        <v>1173</v>
      </c>
      <c r="L12" s="881" t="s">
        <v>1174</v>
      </c>
      <c r="M12" s="881" t="s">
        <v>952</v>
      </c>
      <c r="N12" s="874" t="s">
        <v>953</v>
      </c>
      <c r="O12" s="874" t="s">
        <v>954</v>
      </c>
      <c r="P12" s="874" t="s">
        <v>955</v>
      </c>
    </row>
    <row r="13" spans="1:16" s="880" customFormat="1" ht="12.75" customHeight="1" x14ac:dyDescent="0.2">
      <c r="A13" s="462">
        <v>1</v>
      </c>
      <c r="B13" s="462">
        <v>2</v>
      </c>
      <c r="C13" s="462">
        <v>3</v>
      </c>
      <c r="D13" s="462">
        <v>4</v>
      </c>
      <c r="E13" s="462">
        <v>5</v>
      </c>
      <c r="F13" s="462">
        <v>6</v>
      </c>
      <c r="G13" s="462">
        <v>7</v>
      </c>
      <c r="H13" s="462">
        <v>8</v>
      </c>
      <c r="I13" s="462">
        <v>9</v>
      </c>
      <c r="J13" s="462">
        <v>10</v>
      </c>
      <c r="K13" s="462">
        <v>11</v>
      </c>
      <c r="L13" s="462">
        <v>12</v>
      </c>
      <c r="M13" s="462">
        <v>13</v>
      </c>
      <c r="N13" s="462">
        <v>14</v>
      </c>
      <c r="O13" s="462">
        <v>15</v>
      </c>
      <c r="P13" s="462">
        <v>16</v>
      </c>
    </row>
    <row r="14" spans="1:16" ht="15" customHeight="1" x14ac:dyDescent="0.2">
      <c r="A14" s="788">
        <v>1</v>
      </c>
      <c r="B14" s="882" t="s">
        <v>758</v>
      </c>
      <c r="C14" s="883">
        <v>1645</v>
      </c>
      <c r="D14" s="883">
        <v>1608</v>
      </c>
      <c r="E14" s="884">
        <v>1256</v>
      </c>
      <c r="F14" s="884">
        <v>1169</v>
      </c>
      <c r="G14" s="884">
        <v>1269</v>
      </c>
      <c r="H14" s="884">
        <v>1437</v>
      </c>
      <c r="I14" s="884">
        <v>1624</v>
      </c>
      <c r="J14" s="884">
        <v>1618</v>
      </c>
      <c r="K14" s="884">
        <v>1044</v>
      </c>
      <c r="L14" s="884">
        <v>1468</v>
      </c>
      <c r="M14" s="884">
        <v>1446</v>
      </c>
      <c r="N14" s="884">
        <v>1492</v>
      </c>
      <c r="O14" s="884">
        <v>1461</v>
      </c>
      <c r="P14" s="884">
        <v>1488</v>
      </c>
    </row>
    <row r="15" spans="1:16" ht="15" customHeight="1" x14ac:dyDescent="0.2">
      <c r="A15" s="788">
        <v>2</v>
      </c>
      <c r="B15" s="882" t="s">
        <v>1157</v>
      </c>
      <c r="C15" s="883">
        <v>4965</v>
      </c>
      <c r="D15" s="883">
        <v>4875</v>
      </c>
      <c r="E15" s="884">
        <v>4530</v>
      </c>
      <c r="F15" s="884">
        <v>4435</v>
      </c>
      <c r="G15" s="884">
        <v>4551</v>
      </c>
      <c r="H15" s="884">
        <v>4685</v>
      </c>
      <c r="I15" s="884">
        <v>4912</v>
      </c>
      <c r="J15" s="884">
        <v>4908</v>
      </c>
      <c r="K15" s="884">
        <v>4322</v>
      </c>
      <c r="L15" s="884">
        <v>4811</v>
      </c>
      <c r="M15" s="884">
        <v>4771</v>
      </c>
      <c r="N15" s="884">
        <v>4613</v>
      </c>
      <c r="O15" s="884">
        <v>4678</v>
      </c>
      <c r="P15" s="884">
        <v>4744</v>
      </c>
    </row>
    <row r="16" spans="1:16" ht="15" customHeight="1" x14ac:dyDescent="0.2">
      <c r="A16" s="788">
        <v>3</v>
      </c>
      <c r="B16" s="882" t="s">
        <v>760</v>
      </c>
      <c r="C16" s="883">
        <v>3833</v>
      </c>
      <c r="D16" s="883">
        <v>3879</v>
      </c>
      <c r="E16" s="884">
        <v>3403</v>
      </c>
      <c r="F16" s="884">
        <v>3146</v>
      </c>
      <c r="G16" s="884">
        <v>3366</v>
      </c>
      <c r="H16" s="884">
        <v>3453</v>
      </c>
      <c r="I16" s="884">
        <v>3660</v>
      </c>
      <c r="J16" s="884">
        <v>3712</v>
      </c>
      <c r="K16" s="884">
        <v>3112</v>
      </c>
      <c r="L16" s="884">
        <v>3530</v>
      </c>
      <c r="M16" s="884">
        <v>3438</v>
      </c>
      <c r="N16" s="884">
        <v>3363</v>
      </c>
      <c r="O16" s="884">
        <v>3473</v>
      </c>
      <c r="P16" s="884">
        <v>3552</v>
      </c>
    </row>
    <row r="17" spans="1:16" s="885" customFormat="1" ht="15" customHeight="1" x14ac:dyDescent="0.2">
      <c r="A17" s="788">
        <v>4</v>
      </c>
      <c r="B17" s="882" t="s">
        <v>761</v>
      </c>
      <c r="C17" s="883">
        <v>4740</v>
      </c>
      <c r="D17" s="883">
        <v>3165</v>
      </c>
      <c r="E17" s="884">
        <v>2476</v>
      </c>
      <c r="F17" s="884">
        <v>2284</v>
      </c>
      <c r="G17" s="884">
        <v>2488</v>
      </c>
      <c r="H17" s="884">
        <v>2546</v>
      </c>
      <c r="I17" s="884">
        <v>2949</v>
      </c>
      <c r="J17" s="884">
        <v>2979</v>
      </c>
      <c r="K17" s="884">
        <v>1804</v>
      </c>
      <c r="L17" s="884">
        <v>2722</v>
      </c>
      <c r="M17" s="884">
        <v>2659</v>
      </c>
      <c r="N17" s="884">
        <v>2646</v>
      </c>
      <c r="O17" s="884">
        <v>2674</v>
      </c>
      <c r="P17" s="884">
        <v>2756</v>
      </c>
    </row>
    <row r="18" spans="1:16" s="885" customFormat="1" ht="15" customHeight="1" x14ac:dyDescent="0.2">
      <c r="A18" s="788">
        <v>5</v>
      </c>
      <c r="B18" s="882" t="s">
        <v>1158</v>
      </c>
      <c r="C18" s="886">
        <v>3236</v>
      </c>
      <c r="D18" s="886">
        <v>2180</v>
      </c>
      <c r="E18" s="884">
        <v>1714</v>
      </c>
      <c r="F18" s="884">
        <v>1584</v>
      </c>
      <c r="G18" s="884">
        <v>1732</v>
      </c>
      <c r="H18" s="884">
        <v>1727</v>
      </c>
      <c r="I18" s="884">
        <v>1998</v>
      </c>
      <c r="J18" s="884">
        <v>2069</v>
      </c>
      <c r="K18" s="884">
        <v>1656</v>
      </c>
      <c r="L18" s="884">
        <v>1929</v>
      </c>
      <c r="M18" s="884">
        <v>1882</v>
      </c>
      <c r="N18" s="884">
        <v>1753</v>
      </c>
      <c r="O18" s="884">
        <v>1742</v>
      </c>
      <c r="P18" s="884">
        <v>1874</v>
      </c>
    </row>
    <row r="19" spans="1:16" s="885" customFormat="1" ht="15" customHeight="1" x14ac:dyDescent="0.2">
      <c r="A19" s="788">
        <v>6</v>
      </c>
      <c r="B19" s="882" t="s">
        <v>1175</v>
      </c>
      <c r="C19" s="886">
        <v>2241</v>
      </c>
      <c r="D19" s="886">
        <v>1494</v>
      </c>
      <c r="E19" s="884">
        <v>777</v>
      </c>
      <c r="F19" s="884">
        <v>738</v>
      </c>
      <c r="G19" s="884">
        <v>684</v>
      </c>
      <c r="H19" s="884">
        <v>668</v>
      </c>
      <c r="I19" s="884">
        <v>784</v>
      </c>
      <c r="J19" s="884">
        <v>760</v>
      </c>
      <c r="K19" s="884">
        <v>719</v>
      </c>
      <c r="L19" s="884">
        <v>658</v>
      </c>
      <c r="M19" s="884">
        <v>615</v>
      </c>
      <c r="N19" s="884">
        <v>28</v>
      </c>
      <c r="O19" s="884">
        <v>424</v>
      </c>
      <c r="P19" s="884">
        <v>658</v>
      </c>
    </row>
    <row r="20" spans="1:16" ht="15" customHeight="1" x14ac:dyDescent="0.2">
      <c r="A20" s="788">
        <v>7</v>
      </c>
      <c r="B20" s="882" t="s">
        <v>763</v>
      </c>
      <c r="C20" s="883">
        <v>3021</v>
      </c>
      <c r="D20" s="883">
        <v>4148</v>
      </c>
      <c r="E20" s="884">
        <v>4060</v>
      </c>
      <c r="F20" s="884">
        <v>3758</v>
      </c>
      <c r="G20" s="884">
        <v>4074</v>
      </c>
      <c r="H20" s="884">
        <v>4114</v>
      </c>
      <c r="I20" s="884">
        <v>4137</v>
      </c>
      <c r="J20" s="884">
        <v>4166</v>
      </c>
      <c r="K20" s="884">
        <v>4107</v>
      </c>
      <c r="L20" s="884">
        <v>4168</v>
      </c>
      <c r="M20" s="884">
        <v>4167</v>
      </c>
      <c r="N20" s="884">
        <v>4168</v>
      </c>
      <c r="O20" s="884">
        <v>4169</v>
      </c>
      <c r="P20" s="884">
        <v>4170</v>
      </c>
    </row>
    <row r="21" spans="1:16" ht="15" customHeight="1" x14ac:dyDescent="0.2">
      <c r="A21" s="788">
        <v>8</v>
      </c>
      <c r="B21" s="882" t="s">
        <v>884</v>
      </c>
      <c r="C21" s="883">
        <v>1179</v>
      </c>
      <c r="D21" s="883">
        <v>2810</v>
      </c>
      <c r="E21" s="884">
        <v>2875</v>
      </c>
      <c r="F21" s="884">
        <v>2551</v>
      </c>
      <c r="G21" s="884">
        <v>2889</v>
      </c>
      <c r="H21" s="884">
        <v>3016</v>
      </c>
      <c r="I21" s="884">
        <v>3014</v>
      </c>
      <c r="J21" s="884">
        <v>3002</v>
      </c>
      <c r="K21" s="884">
        <v>2619</v>
      </c>
      <c r="L21" s="884">
        <v>2880</v>
      </c>
      <c r="M21" s="884">
        <v>2836</v>
      </c>
      <c r="N21" s="884">
        <v>2787</v>
      </c>
      <c r="O21" s="884">
        <v>2794</v>
      </c>
      <c r="P21" s="884">
        <v>2901</v>
      </c>
    </row>
    <row r="22" spans="1:16" ht="15" customHeight="1" x14ac:dyDescent="0.2">
      <c r="A22" s="788">
        <v>9</v>
      </c>
      <c r="B22" s="882" t="s">
        <v>764</v>
      </c>
      <c r="C22" s="883">
        <v>4182</v>
      </c>
      <c r="D22" s="883">
        <v>2245</v>
      </c>
      <c r="E22" s="884">
        <v>1868</v>
      </c>
      <c r="F22" s="884">
        <v>1784</v>
      </c>
      <c r="G22" s="884">
        <v>1907</v>
      </c>
      <c r="H22" s="884">
        <v>1945</v>
      </c>
      <c r="I22" s="884">
        <v>2201</v>
      </c>
      <c r="J22" s="884">
        <v>2171</v>
      </c>
      <c r="K22" s="884">
        <v>1586</v>
      </c>
      <c r="L22" s="884">
        <v>2068</v>
      </c>
      <c r="M22" s="884">
        <v>1977</v>
      </c>
      <c r="N22" s="884">
        <v>1948</v>
      </c>
      <c r="O22" s="884">
        <v>2006</v>
      </c>
      <c r="P22" s="884">
        <v>2059</v>
      </c>
    </row>
    <row r="23" spans="1:16" ht="15" customHeight="1" x14ac:dyDescent="0.2">
      <c r="A23" s="788">
        <v>10</v>
      </c>
      <c r="B23" s="882" t="s">
        <v>765</v>
      </c>
      <c r="C23" s="883">
        <v>3043</v>
      </c>
      <c r="D23" s="883">
        <v>2311</v>
      </c>
      <c r="E23" s="884">
        <v>2138</v>
      </c>
      <c r="F23" s="884">
        <v>2065</v>
      </c>
      <c r="G23" s="884">
        <v>2128</v>
      </c>
      <c r="H23" s="884">
        <v>2287</v>
      </c>
      <c r="I23" s="884">
        <v>2341</v>
      </c>
      <c r="J23" s="884">
        <v>2333</v>
      </c>
      <c r="K23" s="884">
        <v>2134</v>
      </c>
      <c r="L23" s="884">
        <v>2288</v>
      </c>
      <c r="M23" s="884">
        <v>2278</v>
      </c>
      <c r="N23" s="884">
        <v>2222</v>
      </c>
      <c r="O23" s="884">
        <v>2269</v>
      </c>
      <c r="P23" s="884">
        <v>2290</v>
      </c>
    </row>
    <row r="24" spans="1:16" ht="15" customHeight="1" x14ac:dyDescent="0.2">
      <c r="A24" s="788">
        <v>11</v>
      </c>
      <c r="B24" s="882" t="s">
        <v>795</v>
      </c>
      <c r="C24" s="883">
        <v>2262</v>
      </c>
      <c r="D24" s="883">
        <v>0</v>
      </c>
      <c r="E24" s="884">
        <v>225</v>
      </c>
      <c r="F24" s="884">
        <v>235</v>
      </c>
      <c r="G24" s="884">
        <v>224</v>
      </c>
      <c r="H24" s="884">
        <v>221</v>
      </c>
      <c r="I24" s="884">
        <v>356</v>
      </c>
      <c r="J24" s="884">
        <v>403</v>
      </c>
      <c r="K24" s="884">
        <v>375</v>
      </c>
      <c r="L24" s="884">
        <v>371</v>
      </c>
      <c r="M24" s="884">
        <v>306</v>
      </c>
      <c r="N24" s="884">
        <v>77</v>
      </c>
      <c r="O24" s="884">
        <v>306</v>
      </c>
      <c r="P24" s="884">
        <v>372</v>
      </c>
    </row>
    <row r="25" spans="1:16" ht="15" customHeight="1" x14ac:dyDescent="0.2">
      <c r="A25" s="788">
        <v>12</v>
      </c>
      <c r="B25" s="882" t="s">
        <v>766</v>
      </c>
      <c r="C25" s="883">
        <v>1980</v>
      </c>
      <c r="D25" s="883">
        <v>2019</v>
      </c>
      <c r="E25" s="884">
        <v>1877</v>
      </c>
      <c r="F25" s="884">
        <v>1849</v>
      </c>
      <c r="G25" s="884">
        <v>1880</v>
      </c>
      <c r="H25" s="884">
        <v>1880</v>
      </c>
      <c r="I25" s="884">
        <v>1893</v>
      </c>
      <c r="J25" s="884">
        <v>1893</v>
      </c>
      <c r="K25" s="884">
        <v>1794</v>
      </c>
      <c r="L25" s="884">
        <v>1876</v>
      </c>
      <c r="M25" s="884">
        <v>1868</v>
      </c>
      <c r="N25" s="884">
        <v>1850</v>
      </c>
      <c r="O25" s="884">
        <v>1827</v>
      </c>
      <c r="P25" s="884">
        <v>1838</v>
      </c>
    </row>
    <row r="26" spans="1:16" ht="15" customHeight="1" x14ac:dyDescent="0.2">
      <c r="A26" s="788">
        <v>13</v>
      </c>
      <c r="B26" s="882" t="s">
        <v>767</v>
      </c>
      <c r="C26" s="883">
        <v>3318</v>
      </c>
      <c r="D26" s="883">
        <v>3163</v>
      </c>
      <c r="E26" s="884">
        <v>3266</v>
      </c>
      <c r="F26" s="884">
        <v>3218</v>
      </c>
      <c r="G26" s="884">
        <v>3297</v>
      </c>
      <c r="H26" s="884">
        <v>3303</v>
      </c>
      <c r="I26" s="884">
        <v>3298</v>
      </c>
      <c r="J26" s="884">
        <v>3299</v>
      </c>
      <c r="K26" s="884">
        <v>2673</v>
      </c>
      <c r="L26" s="884">
        <v>3192</v>
      </c>
      <c r="M26" s="884">
        <v>3197</v>
      </c>
      <c r="N26" s="884">
        <v>3100</v>
      </c>
      <c r="O26" s="884">
        <v>3064</v>
      </c>
      <c r="P26" s="884">
        <v>3137</v>
      </c>
    </row>
    <row r="27" spans="1:16" ht="15" customHeight="1" x14ac:dyDescent="0.2">
      <c r="A27" s="788">
        <v>14</v>
      </c>
      <c r="B27" s="882" t="s">
        <v>768</v>
      </c>
      <c r="C27" s="883">
        <v>5879</v>
      </c>
      <c r="D27" s="883">
        <v>5814</v>
      </c>
      <c r="E27" s="884">
        <v>5401</v>
      </c>
      <c r="F27" s="884">
        <v>5127</v>
      </c>
      <c r="G27" s="884">
        <v>5600</v>
      </c>
      <c r="H27" s="884">
        <v>5605</v>
      </c>
      <c r="I27" s="884">
        <v>5677</v>
      </c>
      <c r="J27" s="884">
        <v>5657</v>
      </c>
      <c r="K27" s="884">
        <v>4473</v>
      </c>
      <c r="L27" s="884">
        <v>5447</v>
      </c>
      <c r="M27" s="884">
        <v>5446</v>
      </c>
      <c r="N27" s="884">
        <v>5387</v>
      </c>
      <c r="O27" s="884">
        <v>5396</v>
      </c>
      <c r="P27" s="884">
        <v>5472</v>
      </c>
    </row>
    <row r="28" spans="1:16" ht="15" customHeight="1" x14ac:dyDescent="0.2">
      <c r="A28" s="788">
        <v>15</v>
      </c>
      <c r="B28" s="882" t="s">
        <v>769</v>
      </c>
      <c r="C28" s="883">
        <v>5919</v>
      </c>
      <c r="D28" s="883">
        <v>4087</v>
      </c>
      <c r="E28" s="884">
        <v>4086</v>
      </c>
      <c r="F28" s="884">
        <v>3895</v>
      </c>
      <c r="G28" s="884">
        <v>4093</v>
      </c>
      <c r="H28" s="884">
        <v>4104</v>
      </c>
      <c r="I28" s="884">
        <v>4126</v>
      </c>
      <c r="J28" s="884">
        <v>4126</v>
      </c>
      <c r="K28" s="884">
        <v>3930</v>
      </c>
      <c r="L28" s="884">
        <v>3988</v>
      </c>
      <c r="M28" s="884">
        <v>4021</v>
      </c>
      <c r="N28" s="884">
        <v>3998</v>
      </c>
      <c r="O28" s="884">
        <v>4017</v>
      </c>
      <c r="P28" s="884">
        <v>4077</v>
      </c>
    </row>
    <row r="29" spans="1:16" ht="15" customHeight="1" x14ac:dyDescent="0.2">
      <c r="A29" s="788">
        <v>16</v>
      </c>
      <c r="B29" s="882" t="s">
        <v>1176</v>
      </c>
      <c r="C29" s="883">
        <v>6545</v>
      </c>
      <c r="D29" s="883">
        <v>5813</v>
      </c>
      <c r="E29" s="884">
        <v>5298</v>
      </c>
      <c r="F29" s="884">
        <v>4849</v>
      </c>
      <c r="G29" s="884">
        <v>5379</v>
      </c>
      <c r="H29" s="884">
        <v>5747</v>
      </c>
      <c r="I29" s="884">
        <v>5827</v>
      </c>
      <c r="J29" s="884">
        <v>5797</v>
      </c>
      <c r="K29" s="884">
        <v>5188</v>
      </c>
      <c r="L29" s="884">
        <v>5618</v>
      </c>
      <c r="M29" s="884">
        <v>5576</v>
      </c>
      <c r="N29" s="884">
        <v>5467</v>
      </c>
      <c r="O29" s="884">
        <v>5471</v>
      </c>
      <c r="P29" s="884">
        <v>5558</v>
      </c>
    </row>
    <row r="30" spans="1:16" ht="15" customHeight="1" x14ac:dyDescent="0.2">
      <c r="A30" s="788">
        <v>17</v>
      </c>
      <c r="B30" s="882" t="s">
        <v>770</v>
      </c>
      <c r="C30" s="883">
        <v>4136</v>
      </c>
      <c r="D30" s="883">
        <v>1634</v>
      </c>
      <c r="E30" s="884">
        <v>1643</v>
      </c>
      <c r="F30" s="884">
        <v>1558</v>
      </c>
      <c r="G30" s="884">
        <v>1653</v>
      </c>
      <c r="H30" s="884">
        <v>1660</v>
      </c>
      <c r="I30" s="884">
        <v>1672</v>
      </c>
      <c r="J30" s="884">
        <v>1670</v>
      </c>
      <c r="K30" s="884">
        <v>1466</v>
      </c>
      <c r="L30" s="884">
        <v>1636</v>
      </c>
      <c r="M30" s="884">
        <v>1625</v>
      </c>
      <c r="N30" s="884">
        <v>1638</v>
      </c>
      <c r="O30" s="884">
        <v>1635</v>
      </c>
      <c r="P30" s="884">
        <v>1655</v>
      </c>
    </row>
    <row r="31" spans="1:16" ht="15" customHeight="1" x14ac:dyDescent="0.2">
      <c r="A31" s="788">
        <v>18</v>
      </c>
      <c r="B31" s="882" t="s">
        <v>1160</v>
      </c>
      <c r="C31" s="883">
        <v>5887</v>
      </c>
      <c r="D31" s="883">
        <v>6409</v>
      </c>
      <c r="E31" s="884">
        <v>5892</v>
      </c>
      <c r="F31" s="884">
        <v>5719</v>
      </c>
      <c r="G31" s="884">
        <v>5951</v>
      </c>
      <c r="H31" s="884">
        <v>6061</v>
      </c>
      <c r="I31" s="884">
        <v>6252</v>
      </c>
      <c r="J31" s="884">
        <v>6235</v>
      </c>
      <c r="K31" s="884">
        <v>4995</v>
      </c>
      <c r="L31" s="884">
        <v>6035</v>
      </c>
      <c r="M31" s="884">
        <v>5801</v>
      </c>
      <c r="N31" s="884">
        <v>5826</v>
      </c>
      <c r="O31" s="884">
        <v>5848</v>
      </c>
      <c r="P31" s="884">
        <v>5976</v>
      </c>
    </row>
    <row r="32" spans="1:16" ht="15" customHeight="1" x14ac:dyDescent="0.2">
      <c r="A32" s="788">
        <v>19</v>
      </c>
      <c r="B32" s="882" t="s">
        <v>771</v>
      </c>
      <c r="C32" s="883">
        <v>6219</v>
      </c>
      <c r="D32" s="883">
        <v>4661</v>
      </c>
      <c r="E32" s="884">
        <v>4595</v>
      </c>
      <c r="F32" s="884">
        <v>4496</v>
      </c>
      <c r="G32" s="884">
        <v>4632</v>
      </c>
      <c r="H32" s="884">
        <v>4662</v>
      </c>
      <c r="I32" s="884">
        <v>4698</v>
      </c>
      <c r="J32" s="884">
        <v>4686</v>
      </c>
      <c r="K32" s="884">
        <v>4397</v>
      </c>
      <c r="L32" s="884">
        <v>4622</v>
      </c>
      <c r="M32" s="884">
        <v>4576</v>
      </c>
      <c r="N32" s="884">
        <v>4627</v>
      </c>
      <c r="O32" s="884">
        <v>4609</v>
      </c>
      <c r="P32" s="884">
        <v>4625</v>
      </c>
    </row>
    <row r="33" spans="1:16" ht="15" customHeight="1" x14ac:dyDescent="0.2">
      <c r="A33" s="788">
        <v>20</v>
      </c>
      <c r="B33" s="882" t="s">
        <v>1161</v>
      </c>
      <c r="C33" s="883">
        <v>4398</v>
      </c>
      <c r="D33" s="883">
        <v>5888</v>
      </c>
      <c r="E33" s="884">
        <v>5241</v>
      </c>
      <c r="F33" s="884">
        <v>5118</v>
      </c>
      <c r="G33" s="884">
        <v>5287</v>
      </c>
      <c r="H33" s="884">
        <v>5334</v>
      </c>
      <c r="I33" s="884">
        <v>5678</v>
      </c>
      <c r="J33" s="884">
        <v>5602</v>
      </c>
      <c r="K33" s="884">
        <v>4085</v>
      </c>
      <c r="L33" s="884">
        <v>5358</v>
      </c>
      <c r="M33" s="884">
        <v>5331</v>
      </c>
      <c r="N33" s="884">
        <v>5168</v>
      </c>
      <c r="O33" s="884">
        <v>5201</v>
      </c>
      <c r="P33" s="884">
        <v>5288</v>
      </c>
    </row>
    <row r="34" spans="1:16" ht="15" customHeight="1" x14ac:dyDescent="0.2">
      <c r="A34" s="788">
        <v>21</v>
      </c>
      <c r="B34" s="882" t="s">
        <v>772</v>
      </c>
      <c r="C34" s="883">
        <v>808</v>
      </c>
      <c r="D34" s="883">
        <v>4381</v>
      </c>
      <c r="E34" s="884">
        <v>4248</v>
      </c>
      <c r="F34" s="884">
        <v>4179</v>
      </c>
      <c r="G34" s="884">
        <v>4250</v>
      </c>
      <c r="H34" s="884">
        <v>4281</v>
      </c>
      <c r="I34" s="884">
        <v>4374</v>
      </c>
      <c r="J34" s="884">
        <v>4321</v>
      </c>
      <c r="K34" s="884">
        <v>4094</v>
      </c>
      <c r="L34" s="884">
        <v>4257</v>
      </c>
      <c r="M34" s="884">
        <v>4223</v>
      </c>
      <c r="N34" s="884">
        <v>4171</v>
      </c>
      <c r="O34" s="884">
        <v>4210</v>
      </c>
      <c r="P34" s="884">
        <v>4209</v>
      </c>
    </row>
    <row r="35" spans="1:16" ht="15" customHeight="1" x14ac:dyDescent="0.2">
      <c r="A35" s="788">
        <v>22</v>
      </c>
      <c r="B35" s="882" t="s">
        <v>773</v>
      </c>
      <c r="C35" s="883">
        <v>1703</v>
      </c>
      <c r="D35" s="883">
        <v>797</v>
      </c>
      <c r="E35" s="884">
        <v>716</v>
      </c>
      <c r="F35" s="884">
        <v>683</v>
      </c>
      <c r="G35" s="884">
        <v>722</v>
      </c>
      <c r="H35" s="884">
        <v>728</v>
      </c>
      <c r="I35" s="884">
        <v>764</v>
      </c>
      <c r="J35" s="884">
        <v>762</v>
      </c>
      <c r="K35" s="884">
        <v>619</v>
      </c>
      <c r="L35" s="884">
        <v>725</v>
      </c>
      <c r="M35" s="884">
        <v>653</v>
      </c>
      <c r="N35" s="884">
        <v>713</v>
      </c>
      <c r="O35" s="884">
        <v>708</v>
      </c>
      <c r="P35" s="884">
        <v>725</v>
      </c>
    </row>
    <row r="36" spans="1:16" ht="15" customHeight="1" x14ac:dyDescent="0.2">
      <c r="A36" s="788">
        <v>23</v>
      </c>
      <c r="B36" s="882" t="s">
        <v>1177</v>
      </c>
      <c r="C36" s="883">
        <v>2344</v>
      </c>
      <c r="D36" s="883">
        <v>6102</v>
      </c>
      <c r="E36" s="884">
        <v>5924</v>
      </c>
      <c r="F36" s="884">
        <v>5732</v>
      </c>
      <c r="G36" s="884">
        <v>6081</v>
      </c>
      <c r="H36" s="884">
        <v>6209</v>
      </c>
      <c r="I36" s="884">
        <v>6159</v>
      </c>
      <c r="J36" s="884">
        <v>6125</v>
      </c>
      <c r="K36" s="884">
        <v>5125</v>
      </c>
      <c r="L36" s="884">
        <v>5942</v>
      </c>
      <c r="M36" s="884">
        <v>5862</v>
      </c>
      <c r="N36" s="884">
        <v>5601</v>
      </c>
      <c r="O36" s="884">
        <v>6111</v>
      </c>
      <c r="P36" s="884">
        <v>6142</v>
      </c>
    </row>
    <row r="37" spans="1:16" ht="15" customHeight="1" x14ac:dyDescent="0.2">
      <c r="A37" s="788">
        <v>24</v>
      </c>
      <c r="B37" s="882" t="s">
        <v>1163</v>
      </c>
      <c r="C37" s="883">
        <v>462</v>
      </c>
      <c r="D37" s="883">
        <v>2947</v>
      </c>
      <c r="E37" s="884">
        <v>2798</v>
      </c>
      <c r="F37" s="884">
        <v>2720</v>
      </c>
      <c r="G37" s="884">
        <v>2933</v>
      </c>
      <c r="H37" s="884">
        <v>3004</v>
      </c>
      <c r="I37" s="884">
        <v>3020</v>
      </c>
      <c r="J37" s="884">
        <v>3019</v>
      </c>
      <c r="K37" s="884">
        <v>2258</v>
      </c>
      <c r="L37" s="884">
        <v>2802</v>
      </c>
      <c r="M37" s="884">
        <v>2924</v>
      </c>
      <c r="N37" s="884">
        <v>2746</v>
      </c>
      <c r="O37" s="884">
        <v>2714</v>
      </c>
      <c r="P37" s="884">
        <v>2720</v>
      </c>
    </row>
    <row r="38" spans="1:16" ht="15" x14ac:dyDescent="0.25">
      <c r="A38" s="1211" t="s">
        <v>16</v>
      </c>
      <c r="B38" s="1212"/>
      <c r="C38" s="887">
        <f>SUM(C14:C37)</f>
        <v>83945</v>
      </c>
      <c r="D38" s="888">
        <f>SUM(D14:D37)</f>
        <v>82430</v>
      </c>
      <c r="E38" s="888">
        <v>76307</v>
      </c>
      <c r="F38" s="888">
        <v>72892</v>
      </c>
      <c r="G38" s="888">
        <v>77070</v>
      </c>
      <c r="H38" s="888">
        <v>78677</v>
      </c>
      <c r="I38" s="888">
        <v>81414</v>
      </c>
      <c r="J38" s="888">
        <v>81313</v>
      </c>
      <c r="K38" s="888">
        <v>68575</v>
      </c>
      <c r="L38" s="888">
        <v>78391</v>
      </c>
      <c r="M38" s="888">
        <v>77478</v>
      </c>
      <c r="N38" s="888">
        <v>75389</v>
      </c>
      <c r="O38" s="889">
        <f>SUM(O14:O37)</f>
        <v>76807</v>
      </c>
      <c r="P38" s="889">
        <f>SUM(P14:P37)</f>
        <v>78286</v>
      </c>
    </row>
    <row r="39" spans="1:16" x14ac:dyDescent="0.2">
      <c r="O39" s="855">
        <v>76883</v>
      </c>
      <c r="P39" s="227">
        <f>O39/C38</f>
        <v>0.91587348859372208</v>
      </c>
    </row>
    <row r="40" spans="1:16" ht="12.75" customHeight="1" x14ac:dyDescent="0.2"/>
    <row r="41" spans="1:16" ht="12.75" customHeight="1" x14ac:dyDescent="0.2"/>
    <row r="42" spans="1:16" ht="12.75" customHeight="1" x14ac:dyDescent="0.2">
      <c r="A42" s="9" t="s">
        <v>1191</v>
      </c>
      <c r="E42" s="1353" t="s">
        <v>806</v>
      </c>
      <c r="F42" s="1353"/>
      <c r="G42" s="1353"/>
      <c r="H42" s="1353"/>
      <c r="I42" s="374"/>
      <c r="J42" s="374"/>
      <c r="K42" s="374"/>
      <c r="L42" s="1214" t="s">
        <v>803</v>
      </c>
      <c r="M42" s="1214"/>
      <c r="N42" s="1214"/>
      <c r="O42" s="1214"/>
      <c r="P42" s="1214"/>
    </row>
    <row r="43" spans="1:16" x14ac:dyDescent="0.2">
      <c r="E43" s="1353" t="s">
        <v>807</v>
      </c>
      <c r="F43" s="1353"/>
      <c r="G43" s="1353"/>
      <c r="H43" s="1353"/>
      <c r="I43" s="374"/>
      <c r="J43" s="374"/>
      <c r="K43" s="342"/>
      <c r="L43" s="1214" t="s">
        <v>802</v>
      </c>
      <c r="M43" s="1214"/>
      <c r="N43" s="1214"/>
      <c r="O43" s="1214"/>
      <c r="P43" s="1214"/>
    </row>
    <row r="44" spans="1:16" x14ac:dyDescent="0.2">
      <c r="E44" s="1353" t="s">
        <v>808</v>
      </c>
      <c r="F44" s="1353"/>
      <c r="G44" s="1353"/>
      <c r="H44" s="1353"/>
    </row>
  </sheetData>
  <mergeCells count="20">
    <mergeCell ref="E44:H44"/>
    <mergeCell ref="A8:F8"/>
    <mergeCell ref="A9:F9"/>
    <mergeCell ref="N10:P10"/>
    <mergeCell ref="A11:A12"/>
    <mergeCell ref="B11:B12"/>
    <mergeCell ref="C11:C12"/>
    <mergeCell ref="D11:D12"/>
    <mergeCell ref="E11:P11"/>
    <mergeCell ref="A38:B38"/>
    <mergeCell ref="E42:H42"/>
    <mergeCell ref="L42:P42"/>
    <mergeCell ref="E43:H43"/>
    <mergeCell ref="L43:P43"/>
    <mergeCell ref="A4:P4"/>
    <mergeCell ref="H1:I1"/>
    <mergeCell ref="L1:M1"/>
    <mergeCell ref="O1:P1"/>
    <mergeCell ref="A2:P2"/>
    <mergeCell ref="A3:P3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1"/>
    <pageSetUpPr fitToPage="1"/>
  </sheetPr>
  <dimension ref="A1:P49"/>
  <sheetViews>
    <sheetView view="pageBreakPreview" topLeftCell="A10" zoomScale="80" zoomScaleNormal="80" zoomScaleSheetLayoutView="80" workbookViewId="0">
      <selection activeCell="C11" sqref="C11:M35"/>
    </sheetView>
  </sheetViews>
  <sheetFormatPr defaultRowHeight="12.75" x14ac:dyDescent="0.2"/>
  <cols>
    <col min="1" max="1" width="7.5703125" style="374" customWidth="1"/>
    <col min="2" max="2" width="16.140625" style="374" customWidth="1"/>
    <col min="3" max="3" width="9.140625" style="374"/>
    <col min="4" max="4" width="8.42578125" style="374" customWidth="1"/>
    <col min="5" max="5" width="12.85546875" style="374" customWidth="1"/>
    <col min="6" max="6" width="16" style="374" customWidth="1"/>
    <col min="7" max="7" width="15.28515625" style="374" customWidth="1"/>
    <col min="8" max="8" width="17" style="374" customWidth="1"/>
    <col min="9" max="9" width="18" style="374" customWidth="1"/>
    <col min="10" max="10" width="11.140625" style="374" customWidth="1"/>
    <col min="11" max="11" width="12.7109375" style="374" customWidth="1"/>
    <col min="12" max="12" width="11.42578125" style="374" customWidth="1"/>
    <col min="13" max="13" width="15.42578125" style="374" customWidth="1"/>
    <col min="14" max="16384" width="9.140625" style="374"/>
  </cols>
  <sheetData>
    <row r="1" spans="1:16" ht="18" x14ac:dyDescent="0.35">
      <c r="C1" s="1204" t="s">
        <v>0</v>
      </c>
      <c r="D1" s="1204"/>
      <c r="E1" s="1204"/>
      <c r="F1" s="1204"/>
      <c r="G1" s="1204"/>
      <c r="H1" s="1204"/>
      <c r="I1" s="1204"/>
      <c r="J1" s="434"/>
      <c r="K1" s="434"/>
      <c r="L1" s="1422" t="s">
        <v>488</v>
      </c>
      <c r="M1" s="1422"/>
      <c r="N1" s="434"/>
      <c r="O1" s="434"/>
      <c r="P1" s="434"/>
    </row>
    <row r="2" spans="1:16" ht="21" x14ac:dyDescent="0.35">
      <c r="B2" s="1205" t="s">
        <v>921</v>
      </c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446"/>
      <c r="N2" s="446"/>
      <c r="O2" s="446"/>
      <c r="P2" s="446"/>
    </row>
    <row r="3" spans="1:16" ht="21" x14ac:dyDescent="0.35"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446"/>
      <c r="O3" s="446"/>
      <c r="P3" s="446"/>
    </row>
    <row r="4" spans="1:16" ht="20.25" customHeight="1" x14ac:dyDescent="0.2">
      <c r="A4" s="1465" t="s">
        <v>487</v>
      </c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</row>
    <row r="5" spans="1:16" ht="20.25" customHeight="1" x14ac:dyDescent="0.2">
      <c r="A5" s="1466" t="s">
        <v>757</v>
      </c>
      <c r="B5" s="1466"/>
      <c r="C5" s="1466"/>
      <c r="D5" s="1466"/>
      <c r="E5" s="1466"/>
      <c r="F5" s="1466"/>
      <c r="G5" s="1466"/>
      <c r="H5" s="1327"/>
      <c r="I5" s="1327"/>
      <c r="J5" s="1327"/>
      <c r="K5" s="1236" t="s">
        <v>1193</v>
      </c>
      <c r="L5" s="1236"/>
      <c r="M5" s="1236"/>
      <c r="N5" s="377"/>
    </row>
    <row r="6" spans="1:16" ht="15" customHeight="1" x14ac:dyDescent="0.2">
      <c r="A6" s="1467" t="s">
        <v>70</v>
      </c>
      <c r="B6" s="1467" t="s">
        <v>255</v>
      </c>
      <c r="C6" s="1470" t="s">
        <v>380</v>
      </c>
      <c r="D6" s="1471"/>
      <c r="E6" s="1471"/>
      <c r="F6" s="1471"/>
      <c r="G6" s="1472"/>
      <c r="H6" s="1476" t="s">
        <v>377</v>
      </c>
      <c r="I6" s="1476"/>
      <c r="J6" s="1476"/>
      <c r="K6" s="1476"/>
      <c r="L6" s="1476"/>
      <c r="M6" s="1467" t="s">
        <v>256</v>
      </c>
    </row>
    <row r="7" spans="1:16" ht="12.75" customHeight="1" x14ac:dyDescent="0.2">
      <c r="A7" s="1468"/>
      <c r="B7" s="1468"/>
      <c r="C7" s="1473"/>
      <c r="D7" s="1474"/>
      <c r="E7" s="1474"/>
      <c r="F7" s="1474"/>
      <c r="G7" s="1475"/>
      <c r="H7" s="1476"/>
      <c r="I7" s="1476"/>
      <c r="J7" s="1476"/>
      <c r="K7" s="1476"/>
      <c r="L7" s="1476"/>
      <c r="M7" s="1468"/>
    </row>
    <row r="8" spans="1:16" ht="5.25" customHeight="1" x14ac:dyDescent="0.2">
      <c r="A8" s="1468"/>
      <c r="B8" s="1468"/>
      <c r="C8" s="1473"/>
      <c r="D8" s="1474"/>
      <c r="E8" s="1474"/>
      <c r="F8" s="1474"/>
      <c r="G8" s="1475"/>
      <c r="H8" s="1476"/>
      <c r="I8" s="1476"/>
      <c r="J8" s="1476"/>
      <c r="K8" s="1476"/>
      <c r="L8" s="1476"/>
      <c r="M8" s="1468"/>
    </row>
    <row r="9" spans="1:16" ht="68.25" customHeight="1" x14ac:dyDescent="0.2">
      <c r="A9" s="1469"/>
      <c r="B9" s="1469"/>
      <c r="C9" s="463" t="s">
        <v>257</v>
      </c>
      <c r="D9" s="463" t="s">
        <v>258</v>
      </c>
      <c r="E9" s="463" t="s">
        <v>259</v>
      </c>
      <c r="F9" s="463" t="s">
        <v>260</v>
      </c>
      <c r="G9" s="803" t="s">
        <v>261</v>
      </c>
      <c r="H9" s="802" t="s">
        <v>376</v>
      </c>
      <c r="I9" s="802" t="s">
        <v>381</v>
      </c>
      <c r="J9" s="802" t="s">
        <v>378</v>
      </c>
      <c r="K9" s="802" t="s">
        <v>379</v>
      </c>
      <c r="L9" s="802" t="s">
        <v>43</v>
      </c>
      <c r="M9" s="1469"/>
    </row>
    <row r="10" spans="1:16" ht="15" x14ac:dyDescent="0.2">
      <c r="A10" s="464">
        <v>1</v>
      </c>
      <c r="B10" s="464">
        <v>2</v>
      </c>
      <c r="C10" s="464">
        <v>3</v>
      </c>
      <c r="D10" s="464">
        <v>4</v>
      </c>
      <c r="E10" s="464">
        <v>5</v>
      </c>
      <c r="F10" s="464">
        <v>6</v>
      </c>
      <c r="G10" s="464">
        <v>7</v>
      </c>
      <c r="H10" s="464">
        <v>8</v>
      </c>
      <c r="I10" s="464">
        <v>9</v>
      </c>
      <c r="J10" s="464">
        <v>10</v>
      </c>
      <c r="K10" s="464">
        <v>11</v>
      </c>
      <c r="L10" s="464">
        <v>12</v>
      </c>
      <c r="M10" s="464">
        <v>13</v>
      </c>
    </row>
    <row r="11" spans="1:16" ht="12.75" customHeight="1" x14ac:dyDescent="0.2">
      <c r="A11" s="788">
        <v>1</v>
      </c>
      <c r="B11" s="315" t="s">
        <v>641</v>
      </c>
      <c r="C11" s="1456" t="s">
        <v>753</v>
      </c>
      <c r="D11" s="1457"/>
      <c r="E11" s="1457"/>
      <c r="F11" s="1457"/>
      <c r="G11" s="1457"/>
      <c r="H11" s="1457"/>
      <c r="I11" s="1457"/>
      <c r="J11" s="1457"/>
      <c r="K11" s="1457"/>
      <c r="L11" s="1457"/>
      <c r="M11" s="1458"/>
    </row>
    <row r="12" spans="1:16" ht="12.75" customHeight="1" x14ac:dyDescent="0.2">
      <c r="A12" s="788">
        <v>2</v>
      </c>
      <c r="B12" s="315" t="s">
        <v>642</v>
      </c>
      <c r="C12" s="1459"/>
      <c r="D12" s="1460"/>
      <c r="E12" s="1460"/>
      <c r="F12" s="1460"/>
      <c r="G12" s="1460"/>
      <c r="H12" s="1460"/>
      <c r="I12" s="1460"/>
      <c r="J12" s="1460"/>
      <c r="K12" s="1460"/>
      <c r="L12" s="1460"/>
      <c r="M12" s="1461"/>
    </row>
    <row r="13" spans="1:16" ht="12.75" customHeight="1" x14ac:dyDescent="0.2">
      <c r="A13" s="788">
        <v>3</v>
      </c>
      <c r="B13" s="315" t="s">
        <v>643</v>
      </c>
      <c r="C13" s="1459"/>
      <c r="D13" s="1460"/>
      <c r="E13" s="1460"/>
      <c r="F13" s="1460"/>
      <c r="G13" s="1460"/>
      <c r="H13" s="1460"/>
      <c r="I13" s="1460"/>
      <c r="J13" s="1460"/>
      <c r="K13" s="1460"/>
      <c r="L13" s="1460"/>
      <c r="M13" s="1461"/>
    </row>
    <row r="14" spans="1:16" ht="12.75" customHeight="1" x14ac:dyDescent="0.2">
      <c r="A14" s="788">
        <v>4</v>
      </c>
      <c r="B14" s="315" t="s">
        <v>644</v>
      </c>
      <c r="C14" s="1459"/>
      <c r="D14" s="1460"/>
      <c r="E14" s="1460"/>
      <c r="F14" s="1460"/>
      <c r="G14" s="1460"/>
      <c r="H14" s="1460"/>
      <c r="I14" s="1460"/>
      <c r="J14" s="1460"/>
      <c r="K14" s="1460"/>
      <c r="L14" s="1460"/>
      <c r="M14" s="1461"/>
    </row>
    <row r="15" spans="1:16" ht="12.75" customHeight="1" x14ac:dyDescent="0.2">
      <c r="A15" s="788">
        <v>5</v>
      </c>
      <c r="B15" s="315" t="s">
        <v>645</v>
      </c>
      <c r="C15" s="1459"/>
      <c r="D15" s="1460"/>
      <c r="E15" s="1460"/>
      <c r="F15" s="1460"/>
      <c r="G15" s="1460"/>
      <c r="H15" s="1460"/>
      <c r="I15" s="1460"/>
      <c r="J15" s="1460"/>
      <c r="K15" s="1460"/>
      <c r="L15" s="1460"/>
      <c r="M15" s="1461"/>
    </row>
    <row r="16" spans="1:16" ht="12.75" customHeight="1" x14ac:dyDescent="0.2">
      <c r="A16" s="788">
        <v>6</v>
      </c>
      <c r="B16" s="315" t="s">
        <v>646</v>
      </c>
      <c r="C16" s="1459"/>
      <c r="D16" s="1460"/>
      <c r="E16" s="1460"/>
      <c r="F16" s="1460"/>
      <c r="G16" s="1460"/>
      <c r="H16" s="1460"/>
      <c r="I16" s="1460"/>
      <c r="J16" s="1460"/>
      <c r="K16" s="1460"/>
      <c r="L16" s="1460"/>
      <c r="M16" s="1461"/>
    </row>
    <row r="17" spans="1:13" ht="12.75" customHeight="1" x14ac:dyDescent="0.2">
      <c r="A17" s="788">
        <v>7</v>
      </c>
      <c r="B17" s="315" t="s">
        <v>647</v>
      </c>
      <c r="C17" s="1459"/>
      <c r="D17" s="1460"/>
      <c r="E17" s="1460"/>
      <c r="F17" s="1460"/>
      <c r="G17" s="1460"/>
      <c r="H17" s="1460"/>
      <c r="I17" s="1460"/>
      <c r="J17" s="1460"/>
      <c r="K17" s="1460"/>
      <c r="L17" s="1460"/>
      <c r="M17" s="1461"/>
    </row>
    <row r="18" spans="1:13" ht="12.75" customHeight="1" x14ac:dyDescent="0.2">
      <c r="A18" s="788">
        <v>8</v>
      </c>
      <c r="B18" s="315" t="s">
        <v>648</v>
      </c>
      <c r="C18" s="1459"/>
      <c r="D18" s="1460"/>
      <c r="E18" s="1460"/>
      <c r="F18" s="1460"/>
      <c r="G18" s="1460"/>
      <c r="H18" s="1460"/>
      <c r="I18" s="1460"/>
      <c r="J18" s="1460"/>
      <c r="K18" s="1460"/>
      <c r="L18" s="1460"/>
      <c r="M18" s="1461"/>
    </row>
    <row r="19" spans="1:13" ht="12.75" customHeight="1" x14ac:dyDescent="0.2">
      <c r="A19" s="788">
        <v>9</v>
      </c>
      <c r="B19" s="315" t="s">
        <v>649</v>
      </c>
      <c r="C19" s="1459"/>
      <c r="D19" s="1460"/>
      <c r="E19" s="1460"/>
      <c r="F19" s="1460"/>
      <c r="G19" s="1460"/>
      <c r="H19" s="1460"/>
      <c r="I19" s="1460"/>
      <c r="J19" s="1460"/>
      <c r="K19" s="1460"/>
      <c r="L19" s="1460"/>
      <c r="M19" s="1461"/>
    </row>
    <row r="20" spans="1:13" ht="12.75" customHeight="1" x14ac:dyDescent="0.2">
      <c r="A20" s="788">
        <v>10</v>
      </c>
      <c r="B20" s="315" t="s">
        <v>650</v>
      </c>
      <c r="C20" s="1459"/>
      <c r="D20" s="1460"/>
      <c r="E20" s="1460"/>
      <c r="F20" s="1460"/>
      <c r="G20" s="1460"/>
      <c r="H20" s="1460"/>
      <c r="I20" s="1460"/>
      <c r="J20" s="1460"/>
      <c r="K20" s="1460"/>
      <c r="L20" s="1460"/>
      <c r="M20" s="1461"/>
    </row>
    <row r="21" spans="1:13" ht="12.75" customHeight="1" x14ac:dyDescent="0.2">
      <c r="A21" s="788">
        <v>11</v>
      </c>
      <c r="B21" s="315" t="s">
        <v>651</v>
      </c>
      <c r="C21" s="1459"/>
      <c r="D21" s="1460"/>
      <c r="E21" s="1460"/>
      <c r="F21" s="1460"/>
      <c r="G21" s="1460"/>
      <c r="H21" s="1460"/>
      <c r="I21" s="1460"/>
      <c r="J21" s="1460"/>
      <c r="K21" s="1460"/>
      <c r="L21" s="1460"/>
      <c r="M21" s="1461"/>
    </row>
    <row r="22" spans="1:13" ht="12.75" customHeight="1" x14ac:dyDescent="0.2">
      <c r="A22" s="788">
        <v>12</v>
      </c>
      <c r="B22" s="315" t="s">
        <v>652</v>
      </c>
      <c r="C22" s="1459"/>
      <c r="D22" s="1460"/>
      <c r="E22" s="1460"/>
      <c r="F22" s="1460"/>
      <c r="G22" s="1460"/>
      <c r="H22" s="1460"/>
      <c r="I22" s="1460"/>
      <c r="J22" s="1460"/>
      <c r="K22" s="1460"/>
      <c r="L22" s="1460"/>
      <c r="M22" s="1461"/>
    </row>
    <row r="23" spans="1:13" ht="12.75" customHeight="1" x14ac:dyDescent="0.2">
      <c r="A23" s="788">
        <v>13</v>
      </c>
      <c r="B23" s="315" t="s">
        <v>653</v>
      </c>
      <c r="C23" s="1459"/>
      <c r="D23" s="1460"/>
      <c r="E23" s="1460"/>
      <c r="F23" s="1460"/>
      <c r="G23" s="1460"/>
      <c r="H23" s="1460"/>
      <c r="I23" s="1460"/>
      <c r="J23" s="1460"/>
      <c r="K23" s="1460"/>
      <c r="L23" s="1460"/>
      <c r="M23" s="1461"/>
    </row>
    <row r="24" spans="1:13" ht="12.75" customHeight="1" x14ac:dyDescent="0.2">
      <c r="A24" s="788">
        <v>14</v>
      </c>
      <c r="B24" s="315" t="s">
        <v>654</v>
      </c>
      <c r="C24" s="1459"/>
      <c r="D24" s="1460"/>
      <c r="E24" s="1460"/>
      <c r="F24" s="1460"/>
      <c r="G24" s="1460"/>
      <c r="H24" s="1460"/>
      <c r="I24" s="1460"/>
      <c r="J24" s="1460"/>
      <c r="K24" s="1460"/>
      <c r="L24" s="1460"/>
      <c r="M24" s="1461"/>
    </row>
    <row r="25" spans="1:13" ht="12.75" customHeight="1" x14ac:dyDescent="0.2">
      <c r="A25" s="788">
        <v>15</v>
      </c>
      <c r="B25" s="315" t="s">
        <v>655</v>
      </c>
      <c r="C25" s="1459"/>
      <c r="D25" s="1460"/>
      <c r="E25" s="1460"/>
      <c r="F25" s="1460"/>
      <c r="G25" s="1460"/>
      <c r="H25" s="1460"/>
      <c r="I25" s="1460"/>
      <c r="J25" s="1460"/>
      <c r="K25" s="1460"/>
      <c r="L25" s="1460"/>
      <c r="M25" s="1461"/>
    </row>
    <row r="26" spans="1:13" ht="12.75" customHeight="1" x14ac:dyDescent="0.2">
      <c r="A26" s="788">
        <v>16</v>
      </c>
      <c r="B26" s="315" t="s">
        <v>656</v>
      </c>
      <c r="C26" s="1459"/>
      <c r="D26" s="1460"/>
      <c r="E26" s="1460"/>
      <c r="F26" s="1460"/>
      <c r="G26" s="1460"/>
      <c r="H26" s="1460"/>
      <c r="I26" s="1460"/>
      <c r="J26" s="1460"/>
      <c r="K26" s="1460"/>
      <c r="L26" s="1460"/>
      <c r="M26" s="1461"/>
    </row>
    <row r="27" spans="1:13" ht="12.75" customHeight="1" x14ac:dyDescent="0.2">
      <c r="A27" s="788">
        <v>17</v>
      </c>
      <c r="B27" s="315" t="s">
        <v>657</v>
      </c>
      <c r="C27" s="1459"/>
      <c r="D27" s="1460"/>
      <c r="E27" s="1460"/>
      <c r="F27" s="1460"/>
      <c r="G27" s="1460"/>
      <c r="H27" s="1460"/>
      <c r="I27" s="1460"/>
      <c r="J27" s="1460"/>
      <c r="K27" s="1460"/>
      <c r="L27" s="1460"/>
      <c r="M27" s="1461"/>
    </row>
    <row r="28" spans="1:13" ht="12.75" customHeight="1" x14ac:dyDescent="0.2">
      <c r="A28" s="788">
        <v>18</v>
      </c>
      <c r="B28" s="315" t="s">
        <v>658</v>
      </c>
      <c r="C28" s="1459"/>
      <c r="D28" s="1460"/>
      <c r="E28" s="1460"/>
      <c r="F28" s="1460"/>
      <c r="G28" s="1460"/>
      <c r="H28" s="1460"/>
      <c r="I28" s="1460"/>
      <c r="J28" s="1460"/>
      <c r="K28" s="1460"/>
      <c r="L28" s="1460"/>
      <c r="M28" s="1461"/>
    </row>
    <row r="29" spans="1:13" ht="12.75" customHeight="1" x14ac:dyDescent="0.2">
      <c r="A29" s="788">
        <v>19</v>
      </c>
      <c r="B29" s="315" t="s">
        <v>659</v>
      </c>
      <c r="C29" s="1459"/>
      <c r="D29" s="1460"/>
      <c r="E29" s="1460"/>
      <c r="F29" s="1460"/>
      <c r="G29" s="1460"/>
      <c r="H29" s="1460"/>
      <c r="I29" s="1460"/>
      <c r="J29" s="1460"/>
      <c r="K29" s="1460"/>
      <c r="L29" s="1460"/>
      <c r="M29" s="1461"/>
    </row>
    <row r="30" spans="1:13" ht="12.75" customHeight="1" x14ac:dyDescent="0.2">
      <c r="A30" s="788">
        <v>20</v>
      </c>
      <c r="B30" s="315" t="s">
        <v>660</v>
      </c>
      <c r="C30" s="1459"/>
      <c r="D30" s="1460"/>
      <c r="E30" s="1460"/>
      <c r="F30" s="1460"/>
      <c r="G30" s="1460"/>
      <c r="H30" s="1460"/>
      <c r="I30" s="1460"/>
      <c r="J30" s="1460"/>
      <c r="K30" s="1460"/>
      <c r="L30" s="1460"/>
      <c r="M30" s="1461"/>
    </row>
    <row r="31" spans="1:13" ht="12.75" customHeight="1" x14ac:dyDescent="0.2">
      <c r="A31" s="788">
        <v>21</v>
      </c>
      <c r="B31" s="315" t="s">
        <v>661</v>
      </c>
      <c r="C31" s="1459"/>
      <c r="D31" s="1460"/>
      <c r="E31" s="1460"/>
      <c r="F31" s="1460"/>
      <c r="G31" s="1460"/>
      <c r="H31" s="1460"/>
      <c r="I31" s="1460"/>
      <c r="J31" s="1460"/>
      <c r="K31" s="1460"/>
      <c r="L31" s="1460"/>
      <c r="M31" s="1461"/>
    </row>
    <row r="32" spans="1:13" ht="12.75" customHeight="1" x14ac:dyDescent="0.2">
      <c r="A32" s="788">
        <v>22</v>
      </c>
      <c r="B32" s="315" t="s">
        <v>662</v>
      </c>
      <c r="C32" s="1459"/>
      <c r="D32" s="1460"/>
      <c r="E32" s="1460"/>
      <c r="F32" s="1460"/>
      <c r="G32" s="1460"/>
      <c r="H32" s="1460"/>
      <c r="I32" s="1460"/>
      <c r="J32" s="1460"/>
      <c r="K32" s="1460"/>
      <c r="L32" s="1460"/>
      <c r="M32" s="1461"/>
    </row>
    <row r="33" spans="1:16" x14ac:dyDescent="0.2">
      <c r="A33" s="788">
        <v>23</v>
      </c>
      <c r="B33" s="315" t="s">
        <v>663</v>
      </c>
      <c r="C33" s="1459"/>
      <c r="D33" s="1460"/>
      <c r="E33" s="1460"/>
      <c r="F33" s="1460"/>
      <c r="G33" s="1460"/>
      <c r="H33" s="1460"/>
      <c r="I33" s="1460"/>
      <c r="J33" s="1460"/>
      <c r="K33" s="1460"/>
      <c r="L33" s="1460"/>
      <c r="M33" s="1461"/>
    </row>
    <row r="34" spans="1:16" x14ac:dyDescent="0.2">
      <c r="A34" s="318">
        <v>24</v>
      </c>
      <c r="B34" s="315" t="s">
        <v>664</v>
      </c>
      <c r="C34" s="1459"/>
      <c r="D34" s="1460"/>
      <c r="E34" s="1460"/>
      <c r="F34" s="1460"/>
      <c r="G34" s="1460"/>
      <c r="H34" s="1460"/>
      <c r="I34" s="1460"/>
      <c r="J34" s="1460"/>
      <c r="K34" s="1460"/>
      <c r="L34" s="1460"/>
      <c r="M34" s="1461"/>
    </row>
    <row r="35" spans="1:16" x14ac:dyDescent="0.2">
      <c r="A35" s="1211" t="s">
        <v>16</v>
      </c>
      <c r="B35" s="1212"/>
      <c r="C35" s="1462"/>
      <c r="D35" s="1463"/>
      <c r="E35" s="1463"/>
      <c r="F35" s="1463"/>
      <c r="G35" s="1463"/>
      <c r="H35" s="1463"/>
      <c r="I35" s="1463"/>
      <c r="J35" s="1463"/>
      <c r="K35" s="1463"/>
      <c r="L35" s="1463"/>
      <c r="M35" s="1464"/>
    </row>
    <row r="36" spans="1:16" ht="16.5" customHeight="1" x14ac:dyDescent="0.2">
      <c r="B36" s="465"/>
      <c r="C36" s="1478"/>
      <c r="D36" s="1478"/>
      <c r="E36" s="1478"/>
      <c r="F36" s="1478"/>
    </row>
    <row r="38" spans="1:16" x14ac:dyDescent="0.2">
      <c r="A38" s="855"/>
      <c r="B38" s="855"/>
      <c r="C38" s="855"/>
      <c r="D38" s="855"/>
      <c r="G38" s="876"/>
      <c r="H38" s="342"/>
      <c r="I38" s="342"/>
      <c r="J38" s="342"/>
      <c r="K38" s="342"/>
      <c r="L38" s="342"/>
    </row>
    <row r="39" spans="1:16" ht="15" customHeight="1" x14ac:dyDescent="0.2">
      <c r="A39" s="9" t="s">
        <v>1191</v>
      </c>
      <c r="B39" s="855"/>
      <c r="C39" s="855"/>
      <c r="D39" s="855"/>
      <c r="F39" s="1353" t="s">
        <v>806</v>
      </c>
      <c r="G39" s="1353"/>
      <c r="H39" s="1353"/>
      <c r="J39" s="1214" t="s">
        <v>803</v>
      </c>
      <c r="K39" s="1214"/>
      <c r="L39" s="1214"/>
      <c r="M39" s="1214"/>
      <c r="N39" s="325"/>
      <c r="O39" s="325"/>
      <c r="P39" s="325"/>
    </row>
    <row r="40" spans="1:16" ht="15" customHeight="1" x14ac:dyDescent="0.2">
      <c r="A40" s="855"/>
      <c r="B40" s="855"/>
      <c r="C40" s="855"/>
      <c r="D40" s="855"/>
      <c r="F40" s="1353" t="s">
        <v>807</v>
      </c>
      <c r="G40" s="1353"/>
      <c r="H40" s="1353"/>
      <c r="J40" s="1214" t="s">
        <v>802</v>
      </c>
      <c r="K40" s="1214"/>
      <c r="L40" s="1214"/>
      <c r="M40" s="1214"/>
      <c r="N40" s="325"/>
      <c r="O40" s="325"/>
      <c r="P40" s="325"/>
    </row>
    <row r="41" spans="1:16" x14ac:dyDescent="0.2">
      <c r="A41" s="322"/>
      <c r="C41" s="855"/>
      <c r="D41" s="855"/>
      <c r="F41" s="1353" t="s">
        <v>808</v>
      </c>
      <c r="G41" s="1353"/>
      <c r="H41" s="1353"/>
      <c r="I41" s="303"/>
      <c r="J41" s="303"/>
      <c r="K41" s="303"/>
      <c r="L41" s="303"/>
    </row>
    <row r="46" spans="1:16" x14ac:dyDescent="0.2">
      <c r="H46" s="1477"/>
      <c r="I46" s="1477"/>
      <c r="J46" s="1477"/>
      <c r="K46" s="1477"/>
      <c r="L46" s="1477"/>
    </row>
    <row r="47" spans="1:16" x14ac:dyDescent="0.2">
      <c r="H47" s="1477"/>
      <c r="I47" s="1477"/>
      <c r="J47" s="1477"/>
      <c r="K47" s="1477"/>
      <c r="L47" s="1477"/>
    </row>
    <row r="48" spans="1:16" x14ac:dyDescent="0.2">
      <c r="H48" s="1477"/>
      <c r="I48" s="1477"/>
      <c r="J48" s="1477"/>
      <c r="K48" s="1477"/>
      <c r="L48" s="1477"/>
    </row>
    <row r="49" spans="8:12" x14ac:dyDescent="0.2">
      <c r="H49" s="1203"/>
      <c r="I49" s="1203"/>
      <c r="J49" s="1203"/>
      <c r="K49" s="1203"/>
      <c r="L49" s="1203"/>
    </row>
  </sheetData>
  <mergeCells count="24">
    <mergeCell ref="H46:L46"/>
    <mergeCell ref="H47:L47"/>
    <mergeCell ref="H48:L48"/>
    <mergeCell ref="H49:L49"/>
    <mergeCell ref="C36:F36"/>
    <mergeCell ref="F39:H39"/>
    <mergeCell ref="J39:M39"/>
    <mergeCell ref="F40:H40"/>
    <mergeCell ref="J40:M40"/>
    <mergeCell ref="F41:H41"/>
    <mergeCell ref="C11:M35"/>
    <mergeCell ref="A35:B35"/>
    <mergeCell ref="C1:I1"/>
    <mergeCell ref="L1:M1"/>
    <mergeCell ref="B2:L2"/>
    <mergeCell ref="A4:M4"/>
    <mergeCell ref="A5:G5"/>
    <mergeCell ref="A6:A9"/>
    <mergeCell ref="B6:B9"/>
    <mergeCell ref="C6:G8"/>
    <mergeCell ref="H6:L8"/>
    <mergeCell ref="M6:M9"/>
    <mergeCell ref="H5:J5"/>
    <mergeCell ref="K5:M5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1"/>
    <pageSetUpPr fitToPage="1"/>
  </sheetPr>
  <dimension ref="A2:G49"/>
  <sheetViews>
    <sheetView view="pageBreakPreview" topLeftCell="A37" zoomScale="130" zoomScaleSheetLayoutView="130" workbookViewId="0">
      <selection activeCell="E25" sqref="E25"/>
    </sheetView>
  </sheetViews>
  <sheetFormatPr defaultRowHeight="12.75" x14ac:dyDescent="0.2"/>
  <cols>
    <col min="1" max="1" width="26" style="374" customWidth="1"/>
    <col min="2" max="2" width="23.140625" style="374" customWidth="1"/>
    <col min="3" max="4" width="20.7109375" style="374" customWidth="1"/>
    <col min="5" max="5" width="10.28515625" style="374" customWidth="1"/>
    <col min="6" max="16384" width="9.140625" style="374"/>
  </cols>
  <sheetData>
    <row r="2" spans="1:7" ht="13.5" customHeight="1" x14ac:dyDescent="0.2">
      <c r="A2" s="1480" t="s">
        <v>0</v>
      </c>
      <c r="B2" s="1480"/>
      <c r="C2" s="1480"/>
      <c r="D2" s="1480"/>
      <c r="E2" s="1481" t="s">
        <v>490</v>
      </c>
      <c r="F2" s="1481"/>
      <c r="G2" s="890"/>
    </row>
    <row r="3" spans="1:7" ht="18.75" customHeight="1" x14ac:dyDescent="0.35">
      <c r="A3" s="1386" t="s">
        <v>921</v>
      </c>
      <c r="B3" s="1386"/>
      <c r="C3" s="1386"/>
      <c r="D3" s="1386"/>
      <c r="E3" s="446"/>
      <c r="F3" s="446"/>
      <c r="G3" s="446"/>
    </row>
    <row r="4" spans="1:7" ht="13.5" customHeight="1" x14ac:dyDescent="0.2">
      <c r="A4" s="786"/>
      <c r="B4" s="786"/>
      <c r="C4" s="786"/>
      <c r="D4" s="786"/>
      <c r="E4" s="786"/>
      <c r="F4" s="786"/>
    </row>
    <row r="5" spans="1:7" ht="13.5" customHeight="1" x14ac:dyDescent="0.2">
      <c r="A5" s="1482" t="s">
        <v>489</v>
      </c>
      <c r="B5" s="1482"/>
      <c r="C5" s="1482"/>
      <c r="D5" s="1482"/>
      <c r="E5" s="891"/>
      <c r="F5" s="891"/>
      <c r="G5" s="891"/>
    </row>
    <row r="6" spans="1:7" ht="18.75" x14ac:dyDescent="0.3">
      <c r="A6" s="376" t="s">
        <v>687</v>
      </c>
      <c r="B6" s="805"/>
      <c r="C6" s="805"/>
      <c r="D6" s="805"/>
      <c r="E6" s="805"/>
      <c r="F6" s="805"/>
      <c r="G6" s="805"/>
    </row>
    <row r="7" spans="1:7" ht="46.15" customHeight="1" x14ac:dyDescent="0.25">
      <c r="A7" s="466"/>
      <c r="B7" s="467" t="s">
        <v>285</v>
      </c>
      <c r="C7" s="467" t="s">
        <v>286</v>
      </c>
      <c r="D7" s="467" t="s">
        <v>287</v>
      </c>
      <c r="E7" s="468"/>
      <c r="F7" s="468"/>
    </row>
    <row r="8" spans="1:7" ht="25.5" customHeight="1" x14ac:dyDescent="0.25">
      <c r="A8" s="469" t="s">
        <v>288</v>
      </c>
      <c r="B8" s="470" t="s">
        <v>775</v>
      </c>
      <c r="C8" s="470" t="s">
        <v>775</v>
      </c>
      <c r="D8" s="470" t="s">
        <v>775</v>
      </c>
      <c r="E8" s="468"/>
      <c r="F8" s="468"/>
    </row>
    <row r="9" spans="1:7" ht="30" customHeight="1" x14ac:dyDescent="0.25">
      <c r="A9" s="469" t="s">
        <v>289</v>
      </c>
      <c r="B9" s="470" t="s">
        <v>775</v>
      </c>
      <c r="C9" s="470" t="s">
        <v>775</v>
      </c>
      <c r="D9" s="470" t="s">
        <v>775</v>
      </c>
      <c r="E9" s="468"/>
      <c r="F9" s="468"/>
    </row>
    <row r="10" spans="1:7" ht="20.100000000000001" customHeight="1" x14ac:dyDescent="0.25">
      <c r="A10" s="469" t="s">
        <v>290</v>
      </c>
      <c r="B10" s="470"/>
      <c r="C10" s="470"/>
      <c r="D10" s="470"/>
      <c r="E10" s="468"/>
      <c r="F10" s="468"/>
    </row>
    <row r="11" spans="1:7" ht="20.100000000000001" customHeight="1" x14ac:dyDescent="0.25">
      <c r="A11" s="471" t="s">
        <v>291</v>
      </c>
      <c r="B11" s="470" t="s">
        <v>776</v>
      </c>
      <c r="C11" s="470" t="s">
        <v>776</v>
      </c>
      <c r="D11" s="470" t="s">
        <v>776</v>
      </c>
      <c r="E11" s="468"/>
      <c r="F11" s="468"/>
    </row>
    <row r="12" spans="1:7" ht="27" customHeight="1" x14ac:dyDescent="0.25">
      <c r="A12" s="471" t="s">
        <v>292</v>
      </c>
      <c r="B12" s="470" t="s">
        <v>775</v>
      </c>
      <c r="C12" s="470" t="s">
        <v>775</v>
      </c>
      <c r="D12" s="470" t="s">
        <v>775</v>
      </c>
      <c r="E12" s="468"/>
      <c r="F12" s="468"/>
    </row>
    <row r="13" spans="1:7" ht="20.100000000000001" customHeight="1" x14ac:dyDescent="0.25">
      <c r="A13" s="471" t="s">
        <v>293</v>
      </c>
      <c r="B13" s="470" t="s">
        <v>776</v>
      </c>
      <c r="C13" s="470" t="s">
        <v>776</v>
      </c>
      <c r="D13" s="470" t="s">
        <v>776</v>
      </c>
      <c r="E13" s="468"/>
      <c r="F13" s="468"/>
    </row>
    <row r="14" spans="1:7" ht="20.100000000000001" customHeight="1" x14ac:dyDescent="0.25">
      <c r="A14" s="471" t="s">
        <v>294</v>
      </c>
      <c r="B14" s="470" t="s">
        <v>775</v>
      </c>
      <c r="C14" s="470" t="s">
        <v>775</v>
      </c>
      <c r="D14" s="470" t="s">
        <v>775</v>
      </c>
      <c r="E14" s="468"/>
      <c r="F14" s="468"/>
    </row>
    <row r="15" spans="1:7" ht="20.100000000000001" customHeight="1" x14ac:dyDescent="0.25">
      <c r="A15" s="471" t="s">
        <v>295</v>
      </c>
      <c r="B15" s="470" t="s">
        <v>775</v>
      </c>
      <c r="C15" s="470" t="s">
        <v>775</v>
      </c>
      <c r="D15" s="470" t="s">
        <v>775</v>
      </c>
      <c r="E15" s="468"/>
      <c r="F15" s="468"/>
    </row>
    <row r="16" spans="1:7" ht="20.100000000000001" customHeight="1" x14ac:dyDescent="0.25">
      <c r="A16" s="471" t="s">
        <v>296</v>
      </c>
      <c r="B16" s="470" t="s">
        <v>775</v>
      </c>
      <c r="C16" s="470" t="s">
        <v>775</v>
      </c>
      <c r="D16" s="470" t="s">
        <v>775</v>
      </c>
      <c r="E16" s="468"/>
      <c r="F16" s="468"/>
    </row>
    <row r="17" spans="1:7" ht="20.100000000000001" customHeight="1" x14ac:dyDescent="0.25">
      <c r="A17" s="471" t="s">
        <v>297</v>
      </c>
      <c r="B17" s="470" t="s">
        <v>776</v>
      </c>
      <c r="C17" s="470" t="s">
        <v>776</v>
      </c>
      <c r="D17" s="470" t="s">
        <v>776</v>
      </c>
      <c r="E17" s="468"/>
      <c r="F17" s="468"/>
    </row>
    <row r="18" spans="1:7" ht="20.100000000000001" customHeight="1" x14ac:dyDescent="0.25">
      <c r="A18" s="471" t="s">
        <v>298</v>
      </c>
      <c r="B18" s="470" t="s">
        <v>775</v>
      </c>
      <c r="C18" s="470" t="s">
        <v>775</v>
      </c>
      <c r="D18" s="470" t="s">
        <v>775</v>
      </c>
      <c r="E18" s="468"/>
      <c r="F18" s="468"/>
    </row>
    <row r="19" spans="1:7" ht="15" x14ac:dyDescent="0.25">
      <c r="A19" s="472"/>
      <c r="B19" s="473"/>
      <c r="C19" s="473"/>
      <c r="D19" s="473"/>
      <c r="E19" s="468"/>
      <c r="F19" s="468"/>
    </row>
    <row r="20" spans="1:7" ht="18.75" x14ac:dyDescent="0.2">
      <c r="A20" s="1483" t="s">
        <v>299</v>
      </c>
      <c r="B20" s="1483"/>
      <c r="C20" s="1483"/>
      <c r="D20" s="1483"/>
      <c r="E20" s="1483"/>
      <c r="F20" s="1483"/>
      <c r="G20" s="1483"/>
    </row>
    <row r="21" spans="1:7" ht="15" x14ac:dyDescent="0.25">
      <c r="A21" s="468"/>
      <c r="B21" s="468"/>
      <c r="C21" s="468"/>
      <c r="D21" s="1354" t="s">
        <v>949</v>
      </c>
      <c r="E21" s="1354"/>
      <c r="F21" s="1354"/>
      <c r="G21" s="377"/>
    </row>
    <row r="22" spans="1:7" ht="60" x14ac:dyDescent="0.2">
      <c r="A22" s="800" t="s">
        <v>383</v>
      </c>
      <c r="B22" s="800" t="s">
        <v>3</v>
      </c>
      <c r="C22" s="474" t="s">
        <v>300</v>
      </c>
      <c r="D22" s="475" t="s">
        <v>301</v>
      </c>
      <c r="E22" s="800" t="s">
        <v>793</v>
      </c>
      <c r="F22" s="800" t="s">
        <v>302</v>
      </c>
      <c r="G22" s="389"/>
    </row>
    <row r="23" spans="1:7" ht="78.75" x14ac:dyDescent="0.2">
      <c r="A23" s="469" t="s">
        <v>303</v>
      </c>
      <c r="B23" s="476" t="s">
        <v>890</v>
      </c>
      <c r="C23" s="477">
        <v>20</v>
      </c>
      <c r="D23" s="1484" t="s">
        <v>1178</v>
      </c>
      <c r="E23" s="892">
        <v>0</v>
      </c>
      <c r="F23" s="892">
        <v>20</v>
      </c>
    </row>
    <row r="24" spans="1:7" ht="39.950000000000003" customHeight="1" x14ac:dyDescent="0.2">
      <c r="A24" s="469" t="s">
        <v>304</v>
      </c>
      <c r="B24" s="476" t="s">
        <v>891</v>
      </c>
      <c r="C24" s="478">
        <v>2</v>
      </c>
      <c r="D24" s="1485"/>
      <c r="E24" s="892">
        <v>0</v>
      </c>
      <c r="F24" s="892">
        <v>2</v>
      </c>
    </row>
    <row r="25" spans="1:7" ht="39.950000000000003" customHeight="1" x14ac:dyDescent="0.2">
      <c r="A25" s="469" t="s">
        <v>305</v>
      </c>
      <c r="B25" s="476" t="s">
        <v>892</v>
      </c>
      <c r="C25" s="456">
        <v>3</v>
      </c>
      <c r="D25" s="1485"/>
      <c r="E25" s="892">
        <v>1</v>
      </c>
      <c r="F25" s="892">
        <v>2</v>
      </c>
    </row>
    <row r="26" spans="1:7" ht="45" x14ac:dyDescent="0.2">
      <c r="A26" s="469" t="s">
        <v>306</v>
      </c>
      <c r="B26" s="476" t="s">
        <v>893</v>
      </c>
      <c r="C26" s="456">
        <v>9</v>
      </c>
      <c r="D26" s="1485"/>
      <c r="E26" s="892">
        <v>0</v>
      </c>
      <c r="F26" s="892">
        <v>9</v>
      </c>
    </row>
    <row r="27" spans="1:7" ht="39.950000000000003" customHeight="1" x14ac:dyDescent="0.2">
      <c r="A27" s="469" t="s">
        <v>307</v>
      </c>
      <c r="B27" s="476" t="s">
        <v>894</v>
      </c>
      <c r="C27" s="456">
        <v>4</v>
      </c>
      <c r="D27" s="1485"/>
      <c r="E27" s="892">
        <v>0</v>
      </c>
      <c r="F27" s="892">
        <v>4</v>
      </c>
    </row>
    <row r="28" spans="1:7" ht="39.950000000000003" customHeight="1" x14ac:dyDescent="0.2">
      <c r="A28" s="469" t="s">
        <v>308</v>
      </c>
      <c r="B28" s="479"/>
      <c r="C28" s="456">
        <v>0</v>
      </c>
      <c r="D28" s="1485"/>
      <c r="E28" s="892">
        <v>0</v>
      </c>
      <c r="F28" s="892">
        <v>0</v>
      </c>
    </row>
    <row r="29" spans="1:7" ht="39.950000000000003" customHeight="1" x14ac:dyDescent="0.2">
      <c r="A29" s="469" t="s">
        <v>309</v>
      </c>
      <c r="B29" s="476" t="s">
        <v>772</v>
      </c>
      <c r="C29" s="456">
        <v>1</v>
      </c>
      <c r="D29" s="1485"/>
      <c r="E29" s="892">
        <v>0</v>
      </c>
      <c r="F29" s="892">
        <v>1</v>
      </c>
    </row>
    <row r="30" spans="1:7" ht="67.5" x14ac:dyDescent="0.2">
      <c r="A30" s="469" t="s">
        <v>310</v>
      </c>
      <c r="B30" s="476" t="s">
        <v>895</v>
      </c>
      <c r="C30" s="477">
        <v>15</v>
      </c>
      <c r="D30" s="1485"/>
      <c r="E30" s="892">
        <v>5</v>
      </c>
      <c r="F30" s="892">
        <v>10</v>
      </c>
    </row>
    <row r="31" spans="1:7" ht="39.950000000000003" customHeight="1" x14ac:dyDescent="0.2">
      <c r="A31" s="469" t="s">
        <v>311</v>
      </c>
      <c r="B31" s="479"/>
      <c r="C31" s="477">
        <v>0</v>
      </c>
      <c r="D31" s="1485"/>
      <c r="E31" s="892">
        <v>0</v>
      </c>
      <c r="F31" s="892">
        <v>0</v>
      </c>
    </row>
    <row r="32" spans="1:7" ht="39.950000000000003" customHeight="1" x14ac:dyDescent="0.2">
      <c r="A32" s="469" t="s">
        <v>312</v>
      </c>
      <c r="B32" s="476" t="s">
        <v>884</v>
      </c>
      <c r="C32" s="477">
        <v>1</v>
      </c>
      <c r="D32" s="1485"/>
      <c r="E32" s="892">
        <v>0</v>
      </c>
      <c r="F32" s="892">
        <v>1</v>
      </c>
    </row>
    <row r="33" spans="1:7" ht="39.950000000000003" customHeight="1" x14ac:dyDescent="0.2">
      <c r="A33" s="469" t="s">
        <v>313</v>
      </c>
      <c r="B33" s="479"/>
      <c r="C33" s="477">
        <v>0</v>
      </c>
      <c r="D33" s="1485"/>
      <c r="E33" s="892">
        <v>0</v>
      </c>
      <c r="F33" s="892">
        <v>0</v>
      </c>
    </row>
    <row r="34" spans="1:7" ht="39.950000000000003" customHeight="1" x14ac:dyDescent="0.2">
      <c r="A34" s="469" t="s">
        <v>314</v>
      </c>
      <c r="B34" s="479"/>
      <c r="C34" s="477">
        <v>0</v>
      </c>
      <c r="D34" s="1485"/>
      <c r="E34" s="892">
        <v>0</v>
      </c>
      <c r="F34" s="892">
        <v>0</v>
      </c>
    </row>
    <row r="35" spans="1:7" ht="39.950000000000003" customHeight="1" x14ac:dyDescent="0.2">
      <c r="A35" s="469" t="s">
        <v>315</v>
      </c>
      <c r="B35" s="479"/>
      <c r="C35" s="477">
        <v>0</v>
      </c>
      <c r="D35" s="1485"/>
      <c r="E35" s="892">
        <v>0</v>
      </c>
      <c r="F35" s="892">
        <v>0</v>
      </c>
    </row>
    <row r="36" spans="1:7" ht="39.950000000000003" customHeight="1" x14ac:dyDescent="0.2">
      <c r="A36" s="469" t="s">
        <v>316</v>
      </c>
      <c r="B36" s="479"/>
      <c r="C36" s="477">
        <v>0</v>
      </c>
      <c r="D36" s="1485"/>
      <c r="E36" s="892">
        <v>0</v>
      </c>
      <c r="F36" s="892">
        <v>0</v>
      </c>
    </row>
    <row r="37" spans="1:7" ht="45" x14ac:dyDescent="0.2">
      <c r="A37" s="469" t="s">
        <v>317</v>
      </c>
      <c r="B37" s="476" t="s">
        <v>896</v>
      </c>
      <c r="C37" s="477">
        <v>15</v>
      </c>
      <c r="D37" s="1485"/>
      <c r="E37" s="892">
        <v>0</v>
      </c>
      <c r="F37" s="892">
        <v>15</v>
      </c>
    </row>
    <row r="38" spans="1:7" ht="39.950000000000003" customHeight="1" x14ac:dyDescent="0.2">
      <c r="A38" s="469" t="s">
        <v>318</v>
      </c>
      <c r="B38" s="479"/>
      <c r="C38" s="477">
        <v>0</v>
      </c>
      <c r="D38" s="1485"/>
      <c r="E38" s="892">
        <v>0</v>
      </c>
      <c r="F38" s="892">
        <v>0</v>
      </c>
    </row>
    <row r="39" spans="1:7" ht="45" x14ac:dyDescent="0.2">
      <c r="A39" s="469" t="s">
        <v>43</v>
      </c>
      <c r="B39" s="476" t="s">
        <v>897</v>
      </c>
      <c r="C39" s="477">
        <v>10</v>
      </c>
      <c r="D39" s="1486"/>
      <c r="E39" s="892">
        <v>5</v>
      </c>
      <c r="F39" s="892">
        <v>5</v>
      </c>
    </row>
    <row r="40" spans="1:7" ht="27.75" customHeight="1" x14ac:dyDescent="0.2">
      <c r="A40" s="479" t="s">
        <v>16</v>
      </c>
      <c r="B40" s="479"/>
      <c r="C40" s="479">
        <f>SUM(C23:C39)</f>
        <v>80</v>
      </c>
      <c r="D40" s="479"/>
      <c r="E40" s="479">
        <f t="shared" ref="E40:F40" si="0">SUM(E23:E39)</f>
        <v>11</v>
      </c>
      <c r="F40" s="479">
        <f t="shared" si="0"/>
        <v>69</v>
      </c>
    </row>
    <row r="43" spans="1:7" x14ac:dyDescent="0.2">
      <c r="A43" s="9" t="s">
        <v>1191</v>
      </c>
      <c r="B43" s="1479" t="s">
        <v>806</v>
      </c>
      <c r="C43" s="1479"/>
      <c r="D43" s="1487" t="s">
        <v>803</v>
      </c>
      <c r="E43" s="1487"/>
      <c r="F43" s="1487"/>
    </row>
    <row r="44" spans="1:7" x14ac:dyDescent="0.2">
      <c r="A44" s="855"/>
      <c r="B44" s="1479" t="s">
        <v>807</v>
      </c>
      <c r="C44" s="1479"/>
      <c r="D44" s="1487" t="s">
        <v>802</v>
      </c>
      <c r="E44" s="1487"/>
      <c r="F44" s="1487"/>
      <c r="G44" s="875"/>
    </row>
    <row r="45" spans="1:7" x14ac:dyDescent="0.2">
      <c r="A45" s="855"/>
      <c r="B45" s="1479" t="s">
        <v>808</v>
      </c>
      <c r="C45" s="1479"/>
      <c r="D45" s="876"/>
      <c r="E45" s="876"/>
      <c r="F45" s="875"/>
      <c r="G45" s="875"/>
    </row>
    <row r="46" spans="1:7" x14ac:dyDescent="0.2">
      <c r="A46" s="855"/>
      <c r="B46" s="855"/>
      <c r="C46" s="855"/>
      <c r="D46" s="876"/>
      <c r="E46" s="876"/>
      <c r="F46" s="875"/>
      <c r="G46" s="875"/>
    </row>
    <row r="47" spans="1:7" x14ac:dyDescent="0.2">
      <c r="A47" s="322"/>
      <c r="C47" s="893"/>
      <c r="D47" s="893"/>
      <c r="E47" s="877"/>
      <c r="F47" s="877"/>
      <c r="G47" s="894"/>
    </row>
    <row r="48" spans="1:7" x14ac:dyDescent="0.2">
      <c r="C48" s="893"/>
      <c r="D48" s="893"/>
    </row>
    <row r="49" spans="3:4" x14ac:dyDescent="0.2">
      <c r="C49" s="893"/>
      <c r="D49" s="893"/>
    </row>
  </sheetData>
  <mergeCells count="12">
    <mergeCell ref="B45:C45"/>
    <mergeCell ref="A2:D2"/>
    <mergeCell ref="E2:F2"/>
    <mergeCell ref="A3:D3"/>
    <mergeCell ref="A5:D5"/>
    <mergeCell ref="A20:G20"/>
    <mergeCell ref="D21:F21"/>
    <mergeCell ref="D23:D39"/>
    <mergeCell ref="B43:C43"/>
    <mergeCell ref="D43:F43"/>
    <mergeCell ref="B44:C44"/>
    <mergeCell ref="D44:F44"/>
  </mergeCells>
  <printOptions horizontalCentered="1"/>
  <pageMargins left="0.70866141732283472" right="0.70866141732283472" top="0.23622047244094491" bottom="0" header="0.31496062992125984" footer="0.31496062992125984"/>
  <pageSetup paperSize="9" scale="4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  <pageSetUpPr fitToPage="1"/>
  </sheetPr>
  <dimension ref="B2:H13"/>
  <sheetViews>
    <sheetView zoomScaleSheetLayoutView="90" workbookViewId="0">
      <selection activeCell="I18" sqref="I18"/>
    </sheetView>
  </sheetViews>
  <sheetFormatPr defaultRowHeight="12.75" x14ac:dyDescent="0.2"/>
  <sheetData>
    <row r="2" spans="2:8" x14ac:dyDescent="0.2">
      <c r="B2" s="9"/>
    </row>
    <row r="4" spans="2:8" ht="12.75" customHeight="1" x14ac:dyDescent="0.2">
      <c r="B4" s="1488" t="s">
        <v>1100</v>
      </c>
      <c r="C4" s="1488"/>
      <c r="D4" s="1488"/>
      <c r="E4" s="1488"/>
      <c r="F4" s="1488"/>
      <c r="G4" s="1488"/>
      <c r="H4" s="1488"/>
    </row>
    <row r="5" spans="2:8" ht="12.75" customHeight="1" x14ac:dyDescent="0.2">
      <c r="B5" s="1488"/>
      <c r="C5" s="1488"/>
      <c r="D5" s="1488"/>
      <c r="E5" s="1488"/>
      <c r="F5" s="1488"/>
      <c r="G5" s="1488"/>
      <c r="H5" s="1488"/>
    </row>
    <row r="6" spans="2:8" ht="12.75" customHeight="1" x14ac:dyDescent="0.2">
      <c r="B6" s="1488"/>
      <c r="C6" s="1488"/>
      <c r="D6" s="1488"/>
      <c r="E6" s="1488"/>
      <c r="F6" s="1488"/>
      <c r="G6" s="1488"/>
      <c r="H6" s="1488"/>
    </row>
    <row r="7" spans="2:8" ht="12.75" customHeight="1" x14ac:dyDescent="0.2">
      <c r="B7" s="1488"/>
      <c r="C7" s="1488"/>
      <c r="D7" s="1488"/>
      <c r="E7" s="1488"/>
      <c r="F7" s="1488"/>
      <c r="G7" s="1488"/>
      <c r="H7" s="1488"/>
    </row>
    <row r="8" spans="2:8" ht="12.75" customHeight="1" x14ac:dyDescent="0.2">
      <c r="B8" s="1488"/>
      <c r="C8" s="1488"/>
      <c r="D8" s="1488"/>
      <c r="E8" s="1488"/>
      <c r="F8" s="1488"/>
      <c r="G8" s="1488"/>
      <c r="H8" s="1488"/>
    </row>
    <row r="9" spans="2:8" ht="12.75" customHeight="1" x14ac:dyDescent="0.2">
      <c r="B9" s="1488"/>
      <c r="C9" s="1488"/>
      <c r="D9" s="1488"/>
      <c r="E9" s="1488"/>
      <c r="F9" s="1488"/>
      <c r="G9" s="1488"/>
      <c r="H9" s="1488"/>
    </row>
    <row r="10" spans="2:8" ht="12.75" customHeight="1" x14ac:dyDescent="0.2">
      <c r="B10" s="1488"/>
      <c r="C10" s="1488"/>
      <c r="D10" s="1488"/>
      <c r="E10" s="1488"/>
      <c r="F10" s="1488"/>
      <c r="G10" s="1488"/>
      <c r="H10" s="1488"/>
    </row>
    <row r="11" spans="2:8" ht="12.75" customHeight="1" x14ac:dyDescent="0.2">
      <c r="B11" s="1488"/>
      <c r="C11" s="1488"/>
      <c r="D11" s="1488"/>
      <c r="E11" s="1488"/>
      <c r="F11" s="1488"/>
      <c r="G11" s="1488"/>
      <c r="H11" s="1488"/>
    </row>
    <row r="12" spans="2:8" ht="12.75" customHeight="1" x14ac:dyDescent="0.2">
      <c r="B12" s="1488"/>
      <c r="C12" s="1488"/>
      <c r="D12" s="1488"/>
      <c r="E12" s="1488"/>
      <c r="F12" s="1488"/>
      <c r="G12" s="1488"/>
      <c r="H12" s="1488"/>
    </row>
    <row r="13" spans="2:8" ht="12.75" customHeight="1" x14ac:dyDescent="0.2">
      <c r="B13" s="1488"/>
      <c r="C13" s="1488"/>
      <c r="D13" s="1488"/>
      <c r="E13" s="1488"/>
      <c r="F13" s="1488"/>
      <c r="G13" s="1488"/>
      <c r="H13" s="1488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  <pageSetUpPr fitToPage="1"/>
  </sheetPr>
  <dimension ref="A1:T31"/>
  <sheetViews>
    <sheetView topLeftCell="A7" zoomScale="90" zoomScaleNormal="90" zoomScaleSheetLayoutView="100" workbookViewId="0">
      <selection activeCell="J23" sqref="J23"/>
    </sheetView>
  </sheetViews>
  <sheetFormatPr defaultColWidth="9.140625" defaultRowHeight="14.25" x14ac:dyDescent="0.2"/>
  <cols>
    <col min="1" max="1" width="4.7109375" style="36" customWidth="1"/>
    <col min="2" max="2" width="16.85546875" style="36" customWidth="1"/>
    <col min="3" max="3" width="11.7109375" style="36" customWidth="1"/>
    <col min="4" max="4" width="12" style="36" customWidth="1"/>
    <col min="5" max="5" width="12.140625" style="36" customWidth="1"/>
    <col min="6" max="6" width="17.42578125" style="36" customWidth="1"/>
    <col min="7" max="7" width="12.42578125" style="36" customWidth="1"/>
    <col min="8" max="8" width="16" style="36" customWidth="1"/>
    <col min="9" max="9" width="12.7109375" style="36" customWidth="1"/>
    <col min="10" max="10" width="15" style="36" customWidth="1"/>
    <col min="11" max="11" width="16" style="36" customWidth="1"/>
    <col min="12" max="12" width="11.85546875" style="36" customWidth="1"/>
    <col min="13" max="16384" width="9.140625" style="36"/>
  </cols>
  <sheetData>
    <row r="1" spans="1:20" ht="15" customHeight="1" x14ac:dyDescent="0.25">
      <c r="C1" s="1070"/>
      <c r="D1" s="1070"/>
      <c r="E1" s="1070"/>
      <c r="F1" s="1070"/>
      <c r="G1" s="1070"/>
      <c r="H1" s="1070"/>
      <c r="I1" s="345"/>
      <c r="J1" s="1311" t="s">
        <v>491</v>
      </c>
      <c r="K1" s="1311"/>
    </row>
    <row r="2" spans="1:20" s="40" customFormat="1" ht="19.5" customHeight="1" x14ac:dyDescent="0.2">
      <c r="A2" s="1490" t="s">
        <v>0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</row>
    <row r="3" spans="1:20" s="40" customFormat="1" ht="19.5" customHeight="1" x14ac:dyDescent="0.2">
      <c r="A3" s="1492" t="s">
        <v>921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</row>
    <row r="4" spans="1:20" s="40" customFormat="1" ht="14.2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0" s="40" customFormat="1" ht="18" customHeight="1" x14ac:dyDescent="0.2">
      <c r="A5" s="1367" t="s">
        <v>978</v>
      </c>
      <c r="B5" s="1367"/>
      <c r="C5" s="1367"/>
      <c r="D5" s="1367"/>
      <c r="E5" s="1367"/>
      <c r="F5" s="1367"/>
      <c r="G5" s="1367"/>
      <c r="H5" s="1367"/>
      <c r="I5" s="1367"/>
      <c r="J5" s="1367"/>
      <c r="K5" s="1367"/>
    </row>
    <row r="6" spans="1:20" ht="15.75" x14ac:dyDescent="0.25">
      <c r="A6" s="26" t="s">
        <v>687</v>
      </c>
      <c r="B6" s="26"/>
      <c r="C6" s="65"/>
      <c r="D6" s="65"/>
      <c r="E6" s="65"/>
      <c r="F6" s="65"/>
      <c r="G6" s="65"/>
      <c r="H6" s="65"/>
      <c r="I6" s="65"/>
      <c r="J6" s="65"/>
      <c r="K6" s="65"/>
    </row>
    <row r="7" spans="1:20" ht="29.25" customHeight="1" x14ac:dyDescent="0.2">
      <c r="A7" s="1131" t="s">
        <v>70</v>
      </c>
      <c r="B7" s="1131" t="s">
        <v>71</v>
      </c>
      <c r="C7" s="1131" t="s">
        <v>72</v>
      </c>
      <c r="D7" s="1131" t="s">
        <v>140</v>
      </c>
      <c r="E7" s="1131"/>
      <c r="F7" s="1131"/>
      <c r="G7" s="1131"/>
      <c r="H7" s="1131"/>
      <c r="I7" s="1133" t="s">
        <v>212</v>
      </c>
      <c r="J7" s="1131" t="s">
        <v>73</v>
      </c>
      <c r="K7" s="1131" t="s">
        <v>437</v>
      </c>
      <c r="L7" s="1100" t="s">
        <v>74</v>
      </c>
      <c r="S7" s="39"/>
      <c r="T7" s="39"/>
    </row>
    <row r="8" spans="1:20" ht="33.75" customHeight="1" x14ac:dyDescent="0.2">
      <c r="A8" s="1131"/>
      <c r="B8" s="1131"/>
      <c r="C8" s="1131"/>
      <c r="D8" s="1131" t="s">
        <v>75</v>
      </c>
      <c r="E8" s="1131" t="s">
        <v>76</v>
      </c>
      <c r="F8" s="1131"/>
      <c r="G8" s="1131"/>
      <c r="H8" s="349" t="s">
        <v>77</v>
      </c>
      <c r="I8" s="1491"/>
      <c r="J8" s="1131"/>
      <c r="K8" s="1131"/>
      <c r="L8" s="1100"/>
    </row>
    <row r="9" spans="1:20" ht="30" x14ac:dyDescent="0.2">
      <c r="A9" s="1131"/>
      <c r="B9" s="1131"/>
      <c r="C9" s="1131"/>
      <c r="D9" s="1131"/>
      <c r="E9" s="349" t="s">
        <v>78</v>
      </c>
      <c r="F9" s="349" t="s">
        <v>79</v>
      </c>
      <c r="G9" s="349" t="s">
        <v>16</v>
      </c>
      <c r="H9" s="349"/>
      <c r="I9" s="1134"/>
      <c r="J9" s="1131"/>
      <c r="K9" s="1131"/>
      <c r="L9" s="1100"/>
    </row>
    <row r="10" spans="1:20" s="82" customFormat="1" ht="17.100000000000001" customHeight="1" x14ac:dyDescent="0.2">
      <c r="A10" s="593">
        <v>1</v>
      </c>
      <c r="B10" s="593">
        <v>2</v>
      </c>
      <c r="C10" s="593">
        <v>3</v>
      </c>
      <c r="D10" s="593">
        <v>4</v>
      </c>
      <c r="E10" s="593">
        <v>5</v>
      </c>
      <c r="F10" s="593">
        <v>6</v>
      </c>
      <c r="G10" s="593">
        <v>7</v>
      </c>
      <c r="H10" s="593">
        <v>8</v>
      </c>
      <c r="I10" s="593">
        <v>9</v>
      </c>
      <c r="J10" s="593">
        <v>10</v>
      </c>
      <c r="K10" s="593">
        <v>11</v>
      </c>
      <c r="L10" s="593">
        <v>12</v>
      </c>
    </row>
    <row r="11" spans="1:20" ht="17.100000000000001" customHeight="1" x14ac:dyDescent="0.2">
      <c r="A11" s="42">
        <v>1</v>
      </c>
      <c r="B11" s="43" t="s">
        <v>966</v>
      </c>
      <c r="C11" s="904">
        <v>30</v>
      </c>
      <c r="D11" s="904">
        <v>0</v>
      </c>
      <c r="E11" s="904">
        <v>4</v>
      </c>
      <c r="F11" s="904">
        <v>5</v>
      </c>
      <c r="G11" s="904">
        <f>SUM(E11:F11)</f>
        <v>9</v>
      </c>
      <c r="H11" s="904">
        <f>G11+D11</f>
        <v>9</v>
      </c>
      <c r="I11" s="904">
        <f>C11-H11</f>
        <v>21</v>
      </c>
      <c r="J11" s="904">
        <v>20</v>
      </c>
      <c r="K11" s="245">
        <f>C11-E11</f>
        <v>26</v>
      </c>
      <c r="L11" s="245"/>
      <c r="M11" s="36">
        <v>23</v>
      </c>
      <c r="N11" s="36">
        <f>I11-J11</f>
        <v>1</v>
      </c>
    </row>
    <row r="12" spans="1:20" ht="17.100000000000001" customHeight="1" x14ac:dyDescent="0.2">
      <c r="A12" s="42">
        <v>2</v>
      </c>
      <c r="B12" s="43" t="s">
        <v>967</v>
      </c>
      <c r="C12" s="904">
        <v>31</v>
      </c>
      <c r="D12" s="904">
        <v>12</v>
      </c>
      <c r="E12" s="904">
        <v>5</v>
      </c>
      <c r="F12" s="904">
        <v>3</v>
      </c>
      <c r="G12" s="904">
        <f t="shared" ref="G12:G22" si="0">SUM(E12:F12)</f>
        <v>8</v>
      </c>
      <c r="H12" s="904">
        <f t="shared" ref="H12:H22" si="1">G12+D12</f>
        <v>20</v>
      </c>
      <c r="I12" s="904">
        <f t="shared" ref="I12:I22" si="2">C12-H12</f>
        <v>11</v>
      </c>
      <c r="J12" s="904">
        <v>10</v>
      </c>
      <c r="K12" s="245">
        <f t="shared" ref="K12:K22" si="3">C12-E12</f>
        <v>26</v>
      </c>
      <c r="L12" s="245"/>
      <c r="M12" s="36">
        <v>12</v>
      </c>
      <c r="N12" s="36">
        <f t="shared" ref="N12:N22" si="4">I12-J12</f>
        <v>1</v>
      </c>
    </row>
    <row r="13" spans="1:20" ht="17.100000000000001" customHeight="1" x14ac:dyDescent="0.2">
      <c r="A13" s="42">
        <v>3</v>
      </c>
      <c r="B13" s="43" t="s">
        <v>968</v>
      </c>
      <c r="C13" s="904">
        <v>30</v>
      </c>
      <c r="D13" s="904">
        <v>5</v>
      </c>
      <c r="E13" s="904">
        <v>4</v>
      </c>
      <c r="F13" s="904">
        <v>1</v>
      </c>
      <c r="G13" s="904">
        <f t="shared" si="0"/>
        <v>5</v>
      </c>
      <c r="H13" s="904">
        <f t="shared" si="1"/>
        <v>10</v>
      </c>
      <c r="I13" s="904">
        <f t="shared" si="2"/>
        <v>20</v>
      </c>
      <c r="J13" s="904">
        <v>19</v>
      </c>
      <c r="K13" s="245">
        <f t="shared" si="3"/>
        <v>26</v>
      </c>
      <c r="L13" s="245"/>
      <c r="M13" s="36">
        <v>15</v>
      </c>
      <c r="N13" s="36">
        <f t="shared" si="4"/>
        <v>1</v>
      </c>
    </row>
    <row r="14" spans="1:20" ht="17.100000000000001" customHeight="1" x14ac:dyDescent="0.2">
      <c r="A14" s="42">
        <v>4</v>
      </c>
      <c r="B14" s="43" t="s">
        <v>969</v>
      </c>
      <c r="C14" s="904">
        <v>31</v>
      </c>
      <c r="D14" s="904">
        <v>0</v>
      </c>
      <c r="E14" s="904">
        <v>4</v>
      </c>
      <c r="F14" s="904">
        <v>0</v>
      </c>
      <c r="G14" s="904">
        <f t="shared" si="0"/>
        <v>4</v>
      </c>
      <c r="H14" s="904">
        <f t="shared" si="1"/>
        <v>4</v>
      </c>
      <c r="I14" s="904">
        <f t="shared" si="2"/>
        <v>27</v>
      </c>
      <c r="J14" s="904">
        <v>26</v>
      </c>
      <c r="K14" s="245">
        <f t="shared" si="3"/>
        <v>27</v>
      </c>
      <c r="L14" s="245"/>
      <c r="M14" s="36">
        <v>25</v>
      </c>
      <c r="N14" s="36">
        <f t="shared" si="4"/>
        <v>1</v>
      </c>
    </row>
    <row r="15" spans="1:20" ht="17.100000000000001" customHeight="1" x14ac:dyDescent="0.2">
      <c r="A15" s="42">
        <v>5</v>
      </c>
      <c r="B15" s="43" t="s">
        <v>970</v>
      </c>
      <c r="C15" s="904">
        <v>31</v>
      </c>
      <c r="D15" s="904">
        <v>0</v>
      </c>
      <c r="E15" s="904">
        <v>5</v>
      </c>
      <c r="F15" s="904">
        <v>4</v>
      </c>
      <c r="G15" s="904">
        <f t="shared" si="0"/>
        <v>9</v>
      </c>
      <c r="H15" s="904">
        <f t="shared" si="1"/>
        <v>9</v>
      </c>
      <c r="I15" s="904">
        <f t="shared" si="2"/>
        <v>22</v>
      </c>
      <c r="J15" s="904">
        <v>21</v>
      </c>
      <c r="K15" s="245">
        <f t="shared" si="3"/>
        <v>26</v>
      </c>
      <c r="L15" s="245"/>
      <c r="M15" s="36">
        <v>23</v>
      </c>
      <c r="N15" s="36">
        <f t="shared" si="4"/>
        <v>1</v>
      </c>
    </row>
    <row r="16" spans="1:20" s="41" customFormat="1" ht="17.100000000000001" customHeight="1" x14ac:dyDescent="0.2">
      <c r="A16" s="42">
        <v>6</v>
      </c>
      <c r="B16" s="43" t="s">
        <v>971</v>
      </c>
      <c r="C16" s="905">
        <v>30</v>
      </c>
      <c r="D16" s="905">
        <v>0</v>
      </c>
      <c r="E16" s="905">
        <v>4</v>
      </c>
      <c r="F16" s="905">
        <v>3</v>
      </c>
      <c r="G16" s="904">
        <f t="shared" si="0"/>
        <v>7</v>
      </c>
      <c r="H16" s="904">
        <f t="shared" si="1"/>
        <v>7</v>
      </c>
      <c r="I16" s="904">
        <f t="shared" si="2"/>
        <v>23</v>
      </c>
      <c r="J16" s="905">
        <v>22</v>
      </c>
      <c r="K16" s="245">
        <f t="shared" si="3"/>
        <v>26</v>
      </c>
      <c r="L16" s="497"/>
      <c r="M16" s="36">
        <v>22</v>
      </c>
      <c r="N16" s="36">
        <f t="shared" si="4"/>
        <v>1</v>
      </c>
    </row>
    <row r="17" spans="1:14" s="41" customFormat="1" ht="17.100000000000001" customHeight="1" x14ac:dyDescent="0.2">
      <c r="A17" s="42">
        <v>7</v>
      </c>
      <c r="B17" s="43" t="s">
        <v>972</v>
      </c>
      <c r="C17" s="905">
        <v>31</v>
      </c>
      <c r="D17" s="905">
        <v>12</v>
      </c>
      <c r="E17" s="905">
        <v>4</v>
      </c>
      <c r="F17" s="905">
        <v>1</v>
      </c>
      <c r="G17" s="904">
        <f t="shared" si="0"/>
        <v>5</v>
      </c>
      <c r="H17" s="904">
        <f t="shared" si="1"/>
        <v>17</v>
      </c>
      <c r="I17" s="904">
        <f t="shared" si="2"/>
        <v>14</v>
      </c>
      <c r="J17" s="905">
        <v>13</v>
      </c>
      <c r="K17" s="245">
        <f t="shared" si="3"/>
        <v>27</v>
      </c>
      <c r="L17" s="497"/>
      <c r="M17" s="36">
        <v>2</v>
      </c>
      <c r="N17" s="36">
        <f t="shared" si="4"/>
        <v>1</v>
      </c>
    </row>
    <row r="18" spans="1:14" s="41" customFormat="1" ht="17.100000000000001" customHeight="1" x14ac:dyDescent="0.2">
      <c r="A18" s="42">
        <v>8</v>
      </c>
      <c r="B18" s="43" t="s">
        <v>973</v>
      </c>
      <c r="C18" s="905">
        <v>30</v>
      </c>
      <c r="D18" s="905">
        <v>9</v>
      </c>
      <c r="E18" s="905">
        <v>5</v>
      </c>
      <c r="F18" s="905">
        <v>3</v>
      </c>
      <c r="G18" s="904">
        <f t="shared" si="0"/>
        <v>8</v>
      </c>
      <c r="H18" s="904">
        <f t="shared" si="1"/>
        <v>17</v>
      </c>
      <c r="I18" s="904">
        <f t="shared" si="2"/>
        <v>13</v>
      </c>
      <c r="J18" s="905">
        <v>12</v>
      </c>
      <c r="K18" s="245">
        <f t="shared" si="3"/>
        <v>25</v>
      </c>
      <c r="L18" s="497"/>
      <c r="M18" s="36">
        <v>22</v>
      </c>
      <c r="N18" s="36">
        <f t="shared" si="4"/>
        <v>1</v>
      </c>
    </row>
    <row r="19" spans="1:14" s="41" customFormat="1" ht="17.100000000000001" customHeight="1" x14ac:dyDescent="0.2">
      <c r="A19" s="42">
        <v>9</v>
      </c>
      <c r="B19" s="43" t="s">
        <v>974</v>
      </c>
      <c r="C19" s="905">
        <v>31</v>
      </c>
      <c r="D19" s="905">
        <v>0</v>
      </c>
      <c r="E19" s="905">
        <v>4</v>
      </c>
      <c r="F19" s="905">
        <v>1</v>
      </c>
      <c r="G19" s="904">
        <f t="shared" si="0"/>
        <v>5</v>
      </c>
      <c r="H19" s="904">
        <f t="shared" si="1"/>
        <v>5</v>
      </c>
      <c r="I19" s="904">
        <f t="shared" si="2"/>
        <v>26</v>
      </c>
      <c r="J19" s="905">
        <v>24</v>
      </c>
      <c r="K19" s="245">
        <f t="shared" si="3"/>
        <v>27</v>
      </c>
      <c r="L19" s="497"/>
      <c r="M19" s="36">
        <v>22</v>
      </c>
      <c r="N19" s="36">
        <f t="shared" si="4"/>
        <v>2</v>
      </c>
    </row>
    <row r="20" spans="1:14" s="41" customFormat="1" ht="17.100000000000001" customHeight="1" x14ac:dyDescent="0.2">
      <c r="A20" s="42">
        <v>10</v>
      </c>
      <c r="B20" s="43" t="s">
        <v>975</v>
      </c>
      <c r="C20" s="905">
        <v>31</v>
      </c>
      <c r="D20" s="905">
        <v>0</v>
      </c>
      <c r="E20" s="905">
        <v>5</v>
      </c>
      <c r="F20" s="905">
        <v>5</v>
      </c>
      <c r="G20" s="904">
        <f t="shared" si="0"/>
        <v>10</v>
      </c>
      <c r="H20" s="904">
        <f t="shared" si="1"/>
        <v>10</v>
      </c>
      <c r="I20" s="904">
        <f t="shared" si="2"/>
        <v>21</v>
      </c>
      <c r="J20" s="905">
        <v>20</v>
      </c>
      <c r="K20" s="245">
        <f t="shared" si="3"/>
        <v>26</v>
      </c>
      <c r="L20" s="497"/>
      <c r="M20" s="36">
        <v>21</v>
      </c>
      <c r="N20" s="36">
        <f t="shared" si="4"/>
        <v>1</v>
      </c>
    </row>
    <row r="21" spans="1:14" s="41" customFormat="1" ht="17.100000000000001" customHeight="1" x14ac:dyDescent="0.2">
      <c r="A21" s="42">
        <v>11</v>
      </c>
      <c r="B21" s="43" t="s">
        <v>976</v>
      </c>
      <c r="C21" s="905">
        <v>28</v>
      </c>
      <c r="D21" s="905">
        <v>0</v>
      </c>
      <c r="E21" s="905">
        <v>4</v>
      </c>
      <c r="F21" s="905">
        <v>3</v>
      </c>
      <c r="G21" s="904">
        <f t="shared" si="0"/>
        <v>7</v>
      </c>
      <c r="H21" s="904">
        <f t="shared" si="1"/>
        <v>7</v>
      </c>
      <c r="I21" s="904">
        <f t="shared" si="2"/>
        <v>21</v>
      </c>
      <c r="J21" s="905">
        <v>20</v>
      </c>
      <c r="K21" s="245">
        <f t="shared" si="3"/>
        <v>24</v>
      </c>
      <c r="L21" s="497"/>
      <c r="M21" s="36">
        <v>21</v>
      </c>
      <c r="N21" s="36">
        <f t="shared" si="4"/>
        <v>1</v>
      </c>
    </row>
    <row r="22" spans="1:14" s="41" customFormat="1" ht="17.100000000000001" customHeight="1" x14ac:dyDescent="0.2">
      <c r="A22" s="42">
        <v>12</v>
      </c>
      <c r="B22" s="43" t="s">
        <v>977</v>
      </c>
      <c r="C22" s="905">
        <v>31</v>
      </c>
      <c r="D22" s="905">
        <v>0</v>
      </c>
      <c r="E22" s="905">
        <v>5</v>
      </c>
      <c r="F22" s="905">
        <v>2</v>
      </c>
      <c r="G22" s="904">
        <f t="shared" si="0"/>
        <v>7</v>
      </c>
      <c r="H22" s="904">
        <f t="shared" si="1"/>
        <v>7</v>
      </c>
      <c r="I22" s="904">
        <f t="shared" si="2"/>
        <v>24</v>
      </c>
      <c r="J22" s="905">
        <v>23</v>
      </c>
      <c r="K22" s="245">
        <f t="shared" si="3"/>
        <v>26</v>
      </c>
      <c r="L22" s="497"/>
      <c r="M22" s="36">
        <v>22</v>
      </c>
      <c r="N22" s="36">
        <f t="shared" si="4"/>
        <v>1</v>
      </c>
    </row>
    <row r="23" spans="1:14" s="41" customFormat="1" ht="17.100000000000001" customHeight="1" x14ac:dyDescent="0.2">
      <c r="A23" s="43"/>
      <c r="B23" s="44" t="s">
        <v>16</v>
      </c>
      <c r="C23" s="906">
        <f t="shared" ref="C23:K23" si="5">SUM(C11:C22)</f>
        <v>365</v>
      </c>
      <c r="D23" s="906">
        <f t="shared" si="5"/>
        <v>38</v>
      </c>
      <c r="E23" s="906">
        <f t="shared" si="5"/>
        <v>53</v>
      </c>
      <c r="F23" s="906">
        <f t="shared" si="5"/>
        <v>31</v>
      </c>
      <c r="G23" s="492">
        <f t="shared" si="5"/>
        <v>84</v>
      </c>
      <c r="H23" s="492">
        <f t="shared" si="5"/>
        <v>122</v>
      </c>
      <c r="I23" s="492">
        <f t="shared" si="5"/>
        <v>243</v>
      </c>
      <c r="J23" s="906">
        <f t="shared" si="5"/>
        <v>230</v>
      </c>
      <c r="K23" s="907">
        <f t="shared" si="5"/>
        <v>312</v>
      </c>
      <c r="L23" s="497"/>
      <c r="M23" s="41">
        <f>SUM(M11:M22)</f>
        <v>230</v>
      </c>
    </row>
    <row r="24" spans="1:14" s="41" customFormat="1" ht="11.25" customHeight="1" x14ac:dyDescent="0.2">
      <c r="A24" s="45"/>
      <c r="B24" s="46"/>
      <c r="C24" s="47"/>
      <c r="D24" s="45"/>
      <c r="E24" s="45"/>
      <c r="F24" s="45"/>
      <c r="G24" s="45"/>
      <c r="H24" s="45"/>
      <c r="I24" s="45"/>
      <c r="J24" s="45"/>
      <c r="K24" s="45"/>
    </row>
    <row r="25" spans="1:14" ht="15" x14ac:dyDescent="0.25">
      <c r="A25" s="38" t="s">
        <v>980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4" ht="1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4" ht="1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4" x14ac:dyDescent="0.2">
      <c r="A28" s="9" t="s">
        <v>1191</v>
      </c>
      <c r="B28"/>
      <c r="E28" s="1489" t="s">
        <v>806</v>
      </c>
      <c r="F28" s="1489"/>
      <c r="G28" s="1489"/>
      <c r="H28" s="1489"/>
      <c r="I28" s="1258" t="s">
        <v>803</v>
      </c>
      <c r="J28" s="1258"/>
      <c r="K28" s="1258"/>
      <c r="L28" s="1258"/>
    </row>
    <row r="29" spans="1:14" x14ac:dyDescent="0.2">
      <c r="A29" s="354"/>
      <c r="B29" s="354"/>
      <c r="E29" s="1489" t="s">
        <v>807</v>
      </c>
      <c r="F29" s="1489"/>
      <c r="G29" s="1489"/>
      <c r="H29" s="1489"/>
      <c r="I29" s="1258" t="s">
        <v>802</v>
      </c>
      <c r="J29" s="1258"/>
      <c r="K29" s="1258"/>
      <c r="L29" s="1258"/>
    </row>
    <row r="30" spans="1:14" ht="15" x14ac:dyDescent="0.2">
      <c r="A30" s="263"/>
      <c r="B30" s="263"/>
      <c r="C30" s="263"/>
      <c r="D30" s="263"/>
      <c r="E30" s="1489" t="s">
        <v>808</v>
      </c>
      <c r="F30" s="1489"/>
      <c r="G30" s="1489"/>
      <c r="H30" s="1489"/>
      <c r="I30" s="263"/>
      <c r="J30" s="263"/>
      <c r="K30" s="263"/>
    </row>
    <row r="31" spans="1:14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</sheetData>
  <mergeCells count="20">
    <mergeCell ref="D8:D9"/>
    <mergeCell ref="E8:G8"/>
    <mergeCell ref="E28:H28"/>
    <mergeCell ref="I28:L28"/>
    <mergeCell ref="C1:H1"/>
    <mergeCell ref="J1:K1"/>
    <mergeCell ref="A2:K2"/>
    <mergeCell ref="A5:K5"/>
    <mergeCell ref="A7:A9"/>
    <mergeCell ref="B7:B9"/>
    <mergeCell ref="C7:C9"/>
    <mergeCell ref="D7:H7"/>
    <mergeCell ref="I7:I9"/>
    <mergeCell ref="A3:L3"/>
    <mergeCell ref="E29:H29"/>
    <mergeCell ref="I29:L29"/>
    <mergeCell ref="E30:H30"/>
    <mergeCell ref="J7:J9"/>
    <mergeCell ref="K7:K9"/>
    <mergeCell ref="L7:L9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  <pageSetUpPr fitToPage="1"/>
  </sheetPr>
  <dimension ref="A1:S32"/>
  <sheetViews>
    <sheetView topLeftCell="A8" zoomScaleSheetLayoutView="100" workbookViewId="0">
      <selection activeCell="J12" sqref="J12:J14"/>
    </sheetView>
  </sheetViews>
  <sheetFormatPr defaultColWidth="9.140625" defaultRowHeight="14.25" x14ac:dyDescent="0.2"/>
  <cols>
    <col min="1" max="1" width="4.7109375" style="36" customWidth="1"/>
    <col min="2" max="2" width="14.7109375" style="36" customWidth="1"/>
    <col min="3" max="3" width="11.7109375" style="36" customWidth="1"/>
    <col min="4" max="4" width="12" style="36" customWidth="1"/>
    <col min="5" max="5" width="11.85546875" style="36" customWidth="1"/>
    <col min="6" max="6" width="18.85546875" style="36" customWidth="1"/>
    <col min="7" max="7" width="10.140625" style="36" customWidth="1"/>
    <col min="8" max="8" width="14.7109375" style="36" customWidth="1"/>
    <col min="9" max="9" width="15.28515625" style="36" customWidth="1"/>
    <col min="10" max="10" width="14.7109375" style="36" customWidth="1"/>
    <col min="11" max="11" width="11.85546875" style="36" customWidth="1"/>
    <col min="12" max="16384" width="9.140625" style="36"/>
  </cols>
  <sheetData>
    <row r="1" spans="1:19" ht="15" customHeight="1" x14ac:dyDescent="0.25">
      <c r="C1" s="1070"/>
      <c r="D1" s="1070"/>
      <c r="E1" s="1070"/>
      <c r="F1" s="1070"/>
      <c r="G1" s="1070"/>
      <c r="H1" s="1070"/>
      <c r="I1" s="345"/>
      <c r="J1" s="352" t="s">
        <v>492</v>
      </c>
    </row>
    <row r="2" spans="1:19" s="40" customFormat="1" ht="19.5" customHeight="1" x14ac:dyDescent="0.2">
      <c r="A2" s="1490" t="s">
        <v>0</v>
      </c>
      <c r="B2" s="1490"/>
      <c r="C2" s="1490"/>
      <c r="D2" s="1490"/>
      <c r="E2" s="1490"/>
      <c r="F2" s="1490"/>
      <c r="G2" s="1490"/>
      <c r="H2" s="1490"/>
      <c r="I2" s="1490"/>
      <c r="J2" s="1490"/>
    </row>
    <row r="3" spans="1:19" s="40" customFormat="1" ht="19.5" customHeight="1" x14ac:dyDescent="0.2">
      <c r="A3" s="1492" t="s">
        <v>921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568"/>
    </row>
    <row r="4" spans="1:19" s="40" customFormat="1" ht="14.2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9" s="40" customFormat="1" ht="18" customHeight="1" x14ac:dyDescent="0.2">
      <c r="A5" s="1367" t="s">
        <v>979</v>
      </c>
      <c r="B5" s="1367"/>
      <c r="C5" s="1367"/>
      <c r="D5" s="1367"/>
      <c r="E5" s="1367"/>
      <c r="F5" s="1367"/>
      <c r="G5" s="1367"/>
      <c r="H5" s="1367"/>
      <c r="I5" s="1367"/>
      <c r="J5" s="1367"/>
    </row>
    <row r="6" spans="1:19" ht="15.75" x14ac:dyDescent="0.25">
      <c r="A6" s="26" t="s">
        <v>687</v>
      </c>
      <c r="B6" s="26"/>
      <c r="C6" s="76"/>
      <c r="D6" s="76"/>
      <c r="E6" s="76"/>
      <c r="F6" s="76"/>
      <c r="G6" s="76"/>
      <c r="H6" s="76"/>
      <c r="I6" s="87"/>
      <c r="J6" s="87"/>
    </row>
    <row r="7" spans="1:19" ht="29.25" customHeight="1" x14ac:dyDescent="0.2">
      <c r="A7" s="1131" t="s">
        <v>70</v>
      </c>
      <c r="B7" s="1131" t="s">
        <v>71</v>
      </c>
      <c r="C7" s="1131" t="s">
        <v>72</v>
      </c>
      <c r="D7" s="1131" t="s">
        <v>141</v>
      </c>
      <c r="E7" s="1131"/>
      <c r="F7" s="1131"/>
      <c r="G7" s="1131"/>
      <c r="H7" s="1131"/>
      <c r="I7" s="1133" t="s">
        <v>212</v>
      </c>
      <c r="J7" s="1131" t="s">
        <v>73</v>
      </c>
      <c r="K7" s="1131" t="s">
        <v>201</v>
      </c>
    </row>
    <row r="8" spans="1:19" ht="34.15" customHeight="1" x14ac:dyDescent="0.2">
      <c r="A8" s="1131"/>
      <c r="B8" s="1131"/>
      <c r="C8" s="1131"/>
      <c r="D8" s="1131" t="s">
        <v>75</v>
      </c>
      <c r="E8" s="1131" t="s">
        <v>76</v>
      </c>
      <c r="F8" s="1131"/>
      <c r="G8" s="1131"/>
      <c r="H8" s="1133" t="s">
        <v>77</v>
      </c>
      <c r="I8" s="1491"/>
      <c r="J8" s="1131"/>
      <c r="K8" s="1131"/>
      <c r="R8" s="39"/>
      <c r="S8" s="39"/>
    </row>
    <row r="9" spans="1:19" ht="33.75" customHeight="1" x14ac:dyDescent="0.2">
      <c r="A9" s="1131"/>
      <c r="B9" s="1131"/>
      <c r="C9" s="1131"/>
      <c r="D9" s="1131"/>
      <c r="E9" s="349" t="s">
        <v>78</v>
      </c>
      <c r="F9" s="349" t="s">
        <v>79</v>
      </c>
      <c r="G9" s="349" t="s">
        <v>16</v>
      </c>
      <c r="H9" s="1134"/>
      <c r="I9" s="1134"/>
      <c r="J9" s="1131"/>
      <c r="K9" s="1131"/>
    </row>
    <row r="10" spans="1:19" s="41" customFormat="1" ht="17.100000000000001" customHeight="1" x14ac:dyDescent="0.2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9" ht="17.100000000000001" customHeight="1" x14ac:dyDescent="0.2">
      <c r="A11" s="42">
        <v>1</v>
      </c>
      <c r="B11" s="43" t="s">
        <v>966</v>
      </c>
      <c r="C11" s="904">
        <v>30</v>
      </c>
      <c r="D11" s="904">
        <v>0</v>
      </c>
      <c r="E11" s="904">
        <v>4</v>
      </c>
      <c r="F11" s="904">
        <v>5</v>
      </c>
      <c r="G11" s="904">
        <f>F11+E11</f>
        <v>9</v>
      </c>
      <c r="H11" s="904">
        <f>G11+D11</f>
        <v>9</v>
      </c>
      <c r="I11" s="904">
        <f>C11-H11</f>
        <v>21</v>
      </c>
      <c r="J11" s="904">
        <v>20</v>
      </c>
      <c r="K11" s="245"/>
    </row>
    <row r="12" spans="1:19" ht="17.100000000000001" customHeight="1" x14ac:dyDescent="0.2">
      <c r="A12" s="42">
        <v>2</v>
      </c>
      <c r="B12" s="43" t="s">
        <v>967</v>
      </c>
      <c r="C12" s="904">
        <v>31</v>
      </c>
      <c r="D12" s="904">
        <v>12</v>
      </c>
      <c r="E12" s="904">
        <v>5</v>
      </c>
      <c r="F12" s="904">
        <v>3</v>
      </c>
      <c r="G12" s="904">
        <f t="shared" ref="G12:G22" si="0">F12+E12</f>
        <v>8</v>
      </c>
      <c r="H12" s="904">
        <f t="shared" ref="H12:H22" si="1">G12+D12</f>
        <v>20</v>
      </c>
      <c r="I12" s="904">
        <f t="shared" ref="I12:I22" si="2">C12-H12</f>
        <v>11</v>
      </c>
      <c r="J12" s="904">
        <v>10</v>
      </c>
      <c r="K12" s="245"/>
    </row>
    <row r="13" spans="1:19" ht="17.100000000000001" customHeight="1" x14ac:dyDescent="0.2">
      <c r="A13" s="42">
        <v>3</v>
      </c>
      <c r="B13" s="43" t="s">
        <v>968</v>
      </c>
      <c r="C13" s="904">
        <v>30</v>
      </c>
      <c r="D13" s="904">
        <v>5</v>
      </c>
      <c r="E13" s="904">
        <v>4</v>
      </c>
      <c r="F13" s="904">
        <v>1</v>
      </c>
      <c r="G13" s="904">
        <f t="shared" si="0"/>
        <v>5</v>
      </c>
      <c r="H13" s="904">
        <f t="shared" si="1"/>
        <v>10</v>
      </c>
      <c r="I13" s="904">
        <f t="shared" si="2"/>
        <v>20</v>
      </c>
      <c r="J13" s="904">
        <v>19</v>
      </c>
      <c r="K13" s="497"/>
    </row>
    <row r="14" spans="1:19" ht="17.100000000000001" customHeight="1" x14ac:dyDescent="0.2">
      <c r="A14" s="42">
        <v>4</v>
      </c>
      <c r="B14" s="43" t="s">
        <v>969</v>
      </c>
      <c r="C14" s="904">
        <v>31</v>
      </c>
      <c r="D14" s="904">
        <v>0</v>
      </c>
      <c r="E14" s="904">
        <v>4</v>
      </c>
      <c r="F14" s="904">
        <v>0</v>
      </c>
      <c r="G14" s="904">
        <f t="shared" si="0"/>
        <v>4</v>
      </c>
      <c r="H14" s="904">
        <f t="shared" si="1"/>
        <v>4</v>
      </c>
      <c r="I14" s="904">
        <f t="shared" si="2"/>
        <v>27</v>
      </c>
      <c r="J14" s="904">
        <v>26</v>
      </c>
      <c r="K14" s="497"/>
    </row>
    <row r="15" spans="1:19" ht="17.100000000000001" customHeight="1" x14ac:dyDescent="0.2">
      <c r="A15" s="42">
        <v>5</v>
      </c>
      <c r="B15" s="43" t="s">
        <v>970</v>
      </c>
      <c r="C15" s="904">
        <v>31</v>
      </c>
      <c r="D15" s="904">
        <v>0</v>
      </c>
      <c r="E15" s="904">
        <v>5</v>
      </c>
      <c r="F15" s="904">
        <v>4</v>
      </c>
      <c r="G15" s="904">
        <f t="shared" si="0"/>
        <v>9</v>
      </c>
      <c r="H15" s="904">
        <f t="shared" si="1"/>
        <v>9</v>
      </c>
      <c r="I15" s="904">
        <f t="shared" si="2"/>
        <v>22</v>
      </c>
      <c r="J15" s="904">
        <v>21</v>
      </c>
      <c r="K15" s="497"/>
    </row>
    <row r="16" spans="1:19" s="41" customFormat="1" ht="17.100000000000001" customHeight="1" x14ac:dyDescent="0.2">
      <c r="A16" s="42">
        <v>6</v>
      </c>
      <c r="B16" s="43" t="s">
        <v>971</v>
      </c>
      <c r="C16" s="905">
        <v>30</v>
      </c>
      <c r="D16" s="904">
        <v>0</v>
      </c>
      <c r="E16" s="904">
        <v>4</v>
      </c>
      <c r="F16" s="904">
        <v>3</v>
      </c>
      <c r="G16" s="904">
        <f t="shared" si="0"/>
        <v>7</v>
      </c>
      <c r="H16" s="904">
        <f t="shared" si="1"/>
        <v>7</v>
      </c>
      <c r="I16" s="904">
        <f t="shared" si="2"/>
        <v>23</v>
      </c>
      <c r="J16" s="904">
        <v>22</v>
      </c>
      <c r="K16" s="497"/>
    </row>
    <row r="17" spans="1:12" s="41" customFormat="1" ht="17.100000000000001" customHeight="1" x14ac:dyDescent="0.2">
      <c r="A17" s="42">
        <v>7</v>
      </c>
      <c r="B17" s="43" t="s">
        <v>972</v>
      </c>
      <c r="C17" s="905">
        <v>31</v>
      </c>
      <c r="D17" s="904">
        <v>12</v>
      </c>
      <c r="E17" s="904">
        <v>4</v>
      </c>
      <c r="F17" s="904">
        <v>1</v>
      </c>
      <c r="G17" s="904">
        <f t="shared" si="0"/>
        <v>5</v>
      </c>
      <c r="H17" s="904">
        <f t="shared" si="1"/>
        <v>17</v>
      </c>
      <c r="I17" s="904">
        <f t="shared" si="2"/>
        <v>14</v>
      </c>
      <c r="J17" s="904">
        <v>13</v>
      </c>
      <c r="K17" s="497"/>
    </row>
    <row r="18" spans="1:12" s="41" customFormat="1" ht="17.100000000000001" customHeight="1" x14ac:dyDescent="0.2">
      <c r="A18" s="42">
        <v>8</v>
      </c>
      <c r="B18" s="43" t="s">
        <v>973</v>
      </c>
      <c r="C18" s="905">
        <v>30</v>
      </c>
      <c r="D18" s="904">
        <v>9</v>
      </c>
      <c r="E18" s="904">
        <v>5</v>
      </c>
      <c r="F18" s="904">
        <v>3</v>
      </c>
      <c r="G18" s="904">
        <f t="shared" si="0"/>
        <v>8</v>
      </c>
      <c r="H18" s="904">
        <f t="shared" si="1"/>
        <v>17</v>
      </c>
      <c r="I18" s="904">
        <f t="shared" si="2"/>
        <v>13</v>
      </c>
      <c r="J18" s="904">
        <v>12</v>
      </c>
      <c r="K18" s="497"/>
    </row>
    <row r="19" spans="1:12" s="41" customFormat="1" ht="17.100000000000001" customHeight="1" x14ac:dyDescent="0.2">
      <c r="A19" s="42">
        <v>9</v>
      </c>
      <c r="B19" s="43" t="s">
        <v>974</v>
      </c>
      <c r="C19" s="905">
        <v>31</v>
      </c>
      <c r="D19" s="904">
        <v>0</v>
      </c>
      <c r="E19" s="904">
        <v>4</v>
      </c>
      <c r="F19" s="904">
        <v>1</v>
      </c>
      <c r="G19" s="904">
        <f t="shared" si="0"/>
        <v>5</v>
      </c>
      <c r="H19" s="904">
        <f t="shared" si="1"/>
        <v>5</v>
      </c>
      <c r="I19" s="904">
        <f t="shared" si="2"/>
        <v>26</v>
      </c>
      <c r="J19" s="904">
        <v>24</v>
      </c>
      <c r="K19" s="497"/>
    </row>
    <row r="20" spans="1:12" s="41" customFormat="1" ht="17.100000000000001" customHeight="1" x14ac:dyDescent="0.2">
      <c r="A20" s="42">
        <v>10</v>
      </c>
      <c r="B20" s="43" t="s">
        <v>975</v>
      </c>
      <c r="C20" s="905">
        <v>31</v>
      </c>
      <c r="D20" s="904">
        <v>0</v>
      </c>
      <c r="E20" s="904">
        <v>5</v>
      </c>
      <c r="F20" s="904">
        <v>5</v>
      </c>
      <c r="G20" s="904">
        <f t="shared" si="0"/>
        <v>10</v>
      </c>
      <c r="H20" s="904">
        <f t="shared" si="1"/>
        <v>10</v>
      </c>
      <c r="I20" s="904">
        <f t="shared" si="2"/>
        <v>21</v>
      </c>
      <c r="J20" s="904">
        <v>20</v>
      </c>
      <c r="K20" s="497"/>
    </row>
    <row r="21" spans="1:12" s="41" customFormat="1" ht="17.100000000000001" customHeight="1" x14ac:dyDescent="0.2">
      <c r="A21" s="42">
        <v>11</v>
      </c>
      <c r="B21" s="43" t="s">
        <v>976</v>
      </c>
      <c r="C21" s="905">
        <v>28</v>
      </c>
      <c r="D21" s="904">
        <v>0</v>
      </c>
      <c r="E21" s="904">
        <v>4</v>
      </c>
      <c r="F21" s="904">
        <v>3</v>
      </c>
      <c r="G21" s="904">
        <f t="shared" si="0"/>
        <v>7</v>
      </c>
      <c r="H21" s="904">
        <f t="shared" si="1"/>
        <v>7</v>
      </c>
      <c r="I21" s="904">
        <f t="shared" si="2"/>
        <v>21</v>
      </c>
      <c r="J21" s="904">
        <v>20</v>
      </c>
      <c r="K21" s="497"/>
    </row>
    <row r="22" spans="1:12" s="41" customFormat="1" ht="17.100000000000001" customHeight="1" x14ac:dyDescent="0.2">
      <c r="A22" s="42">
        <v>12</v>
      </c>
      <c r="B22" s="43" t="s">
        <v>977</v>
      </c>
      <c r="C22" s="905">
        <v>31</v>
      </c>
      <c r="D22" s="904">
        <v>0</v>
      </c>
      <c r="E22" s="904">
        <v>5</v>
      </c>
      <c r="F22" s="904">
        <v>2</v>
      </c>
      <c r="G22" s="904">
        <f t="shared" si="0"/>
        <v>7</v>
      </c>
      <c r="H22" s="904">
        <f t="shared" si="1"/>
        <v>7</v>
      </c>
      <c r="I22" s="904">
        <f t="shared" si="2"/>
        <v>24</v>
      </c>
      <c r="J22" s="904">
        <v>23</v>
      </c>
      <c r="K22" s="497"/>
    </row>
    <row r="23" spans="1:12" s="41" customFormat="1" ht="17.100000000000001" customHeight="1" x14ac:dyDescent="0.2">
      <c r="A23" s="43"/>
      <c r="B23" s="44" t="s">
        <v>16</v>
      </c>
      <c r="C23" s="906">
        <f t="shared" ref="C23:J23" si="3">SUM(C11:C22)</f>
        <v>365</v>
      </c>
      <c r="D23" s="906">
        <f t="shared" si="3"/>
        <v>38</v>
      </c>
      <c r="E23" s="906">
        <f t="shared" si="3"/>
        <v>53</v>
      </c>
      <c r="F23" s="906">
        <f t="shared" si="3"/>
        <v>31</v>
      </c>
      <c r="G23" s="906">
        <f t="shared" si="3"/>
        <v>84</v>
      </c>
      <c r="H23" s="906">
        <f t="shared" si="3"/>
        <v>122</v>
      </c>
      <c r="I23" s="906">
        <f t="shared" si="3"/>
        <v>243</v>
      </c>
      <c r="J23" s="906">
        <f t="shared" si="3"/>
        <v>230</v>
      </c>
      <c r="K23" s="497"/>
    </row>
    <row r="24" spans="1:12" s="41" customFormat="1" ht="11.25" customHeight="1" x14ac:dyDescent="0.2">
      <c r="A24" s="45"/>
      <c r="B24" s="46"/>
      <c r="C24" s="47"/>
      <c r="D24" s="45"/>
      <c r="E24" s="45"/>
      <c r="F24" s="45"/>
      <c r="G24" s="45"/>
      <c r="H24" s="45"/>
      <c r="I24" s="45"/>
      <c r="J24" s="45"/>
      <c r="K24" s="45"/>
    </row>
    <row r="25" spans="1:12" ht="15" x14ac:dyDescent="0.25">
      <c r="A25" s="38" t="s">
        <v>980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2" ht="1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2" ht="1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2" x14ac:dyDescent="0.2">
      <c r="A28" s="9" t="s">
        <v>1191</v>
      </c>
      <c r="B28"/>
      <c r="D28" s="1489" t="s">
        <v>806</v>
      </c>
      <c r="E28" s="1489"/>
      <c r="F28" s="1489"/>
      <c r="G28" s="1489"/>
      <c r="H28" s="1258" t="s">
        <v>803</v>
      </c>
      <c r="I28" s="1258"/>
      <c r="J28" s="1258"/>
      <c r="K28" s="1258"/>
      <c r="L28" s="257"/>
    </row>
    <row r="29" spans="1:12" x14ac:dyDescent="0.2">
      <c r="A29" s="354"/>
      <c r="B29" s="354"/>
      <c r="D29" s="1489" t="s">
        <v>807</v>
      </c>
      <c r="E29" s="1489"/>
      <c r="F29" s="1489"/>
      <c r="G29" s="1489"/>
      <c r="H29" s="1258" t="s">
        <v>802</v>
      </c>
      <c r="I29" s="1258"/>
      <c r="J29" s="1258"/>
      <c r="K29" s="1258"/>
      <c r="L29" s="257"/>
    </row>
    <row r="30" spans="1:12" ht="15" customHeight="1" x14ac:dyDescent="0.2">
      <c r="A30" s="263"/>
      <c r="B30" s="263"/>
      <c r="C30" s="263"/>
      <c r="D30" s="1489" t="s">
        <v>808</v>
      </c>
      <c r="E30" s="1489"/>
      <c r="F30" s="1489"/>
      <c r="G30" s="1489"/>
      <c r="H30" s="263"/>
      <c r="I30" s="263"/>
      <c r="J30" s="263"/>
      <c r="K30" s="263"/>
    </row>
    <row r="31" spans="1:12" ht="15" customHeight="1" x14ac:dyDescent="0.2">
      <c r="A31" s="263"/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2" ht="1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mergeCells count="19">
    <mergeCell ref="C1:H1"/>
    <mergeCell ref="A2:J2"/>
    <mergeCell ref="A5:J5"/>
    <mergeCell ref="A7:A9"/>
    <mergeCell ref="B7:B9"/>
    <mergeCell ref="C7:C9"/>
    <mergeCell ref="D7:H7"/>
    <mergeCell ref="I7:I9"/>
    <mergeCell ref="J7:J9"/>
    <mergeCell ref="A3:K3"/>
    <mergeCell ref="D29:G29"/>
    <mergeCell ref="H29:K29"/>
    <mergeCell ref="D30:G30"/>
    <mergeCell ref="K7:K9"/>
    <mergeCell ref="D8:D9"/>
    <mergeCell ref="E8:G8"/>
    <mergeCell ref="H8:H9"/>
    <mergeCell ref="D28:G28"/>
    <mergeCell ref="H28:K2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00"/>
    <pageSetUpPr fitToPage="1"/>
  </sheetPr>
  <dimension ref="A1:T47"/>
  <sheetViews>
    <sheetView topLeftCell="D18" zoomScale="95" zoomScaleNormal="95" zoomScaleSheetLayoutView="100" workbookViewId="0">
      <selection activeCell="J40" sqref="J40"/>
    </sheetView>
  </sheetViews>
  <sheetFormatPr defaultColWidth="9.140625" defaultRowHeight="12.75" x14ac:dyDescent="0.2"/>
  <cols>
    <col min="1" max="1" width="5.5703125" style="131" customWidth="1"/>
    <col min="2" max="2" width="14.140625" style="131" customWidth="1"/>
    <col min="3" max="4" width="10.28515625" style="131" customWidth="1"/>
    <col min="5" max="6" width="9.85546875" style="131" customWidth="1"/>
    <col min="7" max="7" width="10.85546875" style="131" customWidth="1"/>
    <col min="8" max="8" width="12.85546875" style="131" customWidth="1"/>
    <col min="9" max="9" width="11.5703125" style="123" customWidth="1"/>
    <col min="10" max="10" width="11.28515625" style="123" customWidth="1"/>
    <col min="11" max="11" width="8" style="123" customWidth="1"/>
    <col min="12" max="12" width="8.140625" style="123" customWidth="1"/>
    <col min="13" max="13" width="9.42578125" style="123" customWidth="1"/>
    <col min="14" max="14" width="8.140625" style="123" customWidth="1"/>
    <col min="15" max="15" width="8.42578125" style="123" customWidth="1"/>
    <col min="16" max="16" width="8.140625" style="123" customWidth="1"/>
    <col min="17" max="19" width="8.85546875" style="123" customWidth="1"/>
    <col min="20" max="20" width="10.140625" style="123" customWidth="1"/>
    <col min="21" max="16384" width="9.140625" style="123"/>
  </cols>
  <sheetData>
    <row r="1" spans="1:20" ht="12.75" customHeight="1" x14ac:dyDescent="0.2">
      <c r="G1" s="1504"/>
      <c r="H1" s="1504"/>
      <c r="I1" s="1504"/>
      <c r="J1" s="131"/>
      <c r="K1" s="131"/>
      <c r="L1" s="131"/>
      <c r="M1" s="131"/>
      <c r="N1" s="131"/>
      <c r="O1" s="131"/>
      <c r="P1" s="131"/>
      <c r="Q1" s="1506" t="s">
        <v>493</v>
      </c>
      <c r="R1" s="1506"/>
      <c r="S1" s="1506"/>
      <c r="T1" s="1506"/>
    </row>
    <row r="2" spans="1:20" ht="15.75" x14ac:dyDescent="0.25">
      <c r="A2" s="1502" t="s">
        <v>0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</row>
    <row r="3" spans="1:20" ht="18" x14ac:dyDescent="0.25">
      <c r="A3" s="1503" t="s">
        <v>921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3"/>
    </row>
    <row r="4" spans="1:20" ht="12.75" customHeight="1" x14ac:dyDescent="0.2">
      <c r="A4" s="1501" t="s">
        <v>981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</row>
    <row r="5" spans="1:20" s="124" customFormat="1" ht="7.5" customHeight="1" x14ac:dyDescent="0.2">
      <c r="A5" s="1501"/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501"/>
      <c r="T5" s="1501"/>
    </row>
    <row r="6" spans="1:20" x14ac:dyDescent="0.2">
      <c r="A6" s="1505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05"/>
      <c r="R6" s="1505"/>
      <c r="S6" s="1505"/>
      <c r="T6" s="1505"/>
    </row>
    <row r="7" spans="1:20" x14ac:dyDescent="0.2">
      <c r="A7" s="26" t="s">
        <v>687</v>
      </c>
      <c r="B7" s="26"/>
      <c r="H7" s="132"/>
      <c r="I7" s="131"/>
      <c r="J7" s="131"/>
      <c r="K7" s="131"/>
      <c r="L7" s="1494"/>
      <c r="M7" s="1494"/>
      <c r="N7" s="1494"/>
      <c r="O7" s="1494"/>
      <c r="P7" s="1494"/>
      <c r="Q7" s="1494"/>
      <c r="R7" s="1494"/>
      <c r="S7" s="1494"/>
      <c r="T7" s="1494"/>
    </row>
    <row r="8" spans="1:20" ht="59.25" customHeight="1" x14ac:dyDescent="0.2">
      <c r="A8" s="1495" t="s">
        <v>2</v>
      </c>
      <c r="B8" s="1495" t="s">
        <v>3</v>
      </c>
      <c r="C8" s="1496" t="s">
        <v>447</v>
      </c>
      <c r="D8" s="1497"/>
      <c r="E8" s="1497"/>
      <c r="F8" s="1497"/>
      <c r="G8" s="1498"/>
      <c r="H8" s="1499" t="s">
        <v>80</v>
      </c>
      <c r="I8" s="1496" t="s">
        <v>81</v>
      </c>
      <c r="J8" s="1497"/>
      <c r="K8" s="1497"/>
      <c r="L8" s="1498"/>
      <c r="M8" s="1496" t="s">
        <v>609</v>
      </c>
      <c r="N8" s="1497"/>
      <c r="O8" s="1497"/>
      <c r="P8" s="1497"/>
      <c r="Q8" s="1497"/>
      <c r="R8" s="1497"/>
      <c r="S8" s="1495" t="s">
        <v>845</v>
      </c>
      <c r="T8" s="1495"/>
    </row>
    <row r="9" spans="1:20" ht="51" customHeight="1" x14ac:dyDescent="0.2">
      <c r="A9" s="1495"/>
      <c r="B9" s="1495"/>
      <c r="C9" s="194" t="s">
        <v>5</v>
      </c>
      <c r="D9" s="194" t="s">
        <v>6</v>
      </c>
      <c r="E9" s="194" t="s">
        <v>321</v>
      </c>
      <c r="F9" s="197" t="s">
        <v>92</v>
      </c>
      <c r="G9" s="197" t="s">
        <v>202</v>
      </c>
      <c r="H9" s="1500"/>
      <c r="I9" s="194" t="s">
        <v>159</v>
      </c>
      <c r="J9" s="194" t="s">
        <v>104</v>
      </c>
      <c r="K9" s="194" t="s">
        <v>105</v>
      </c>
      <c r="L9" s="194" t="s">
        <v>399</v>
      </c>
      <c r="M9" s="194" t="s">
        <v>16</v>
      </c>
      <c r="N9" s="194" t="s">
        <v>610</v>
      </c>
      <c r="O9" s="194" t="s">
        <v>611</v>
      </c>
      <c r="P9" s="194" t="s">
        <v>612</v>
      </c>
      <c r="Q9" s="194" t="s">
        <v>613</v>
      </c>
      <c r="R9" s="274" t="s">
        <v>614</v>
      </c>
      <c r="S9" s="274" t="s">
        <v>846</v>
      </c>
      <c r="T9" s="194" t="s">
        <v>847</v>
      </c>
    </row>
    <row r="10" spans="1:20" s="125" customFormat="1" x14ac:dyDescent="0.2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33">
        <v>15</v>
      </c>
      <c r="P10" s="133">
        <v>16</v>
      </c>
      <c r="Q10" s="133">
        <v>17</v>
      </c>
      <c r="R10" s="160">
        <v>18</v>
      </c>
      <c r="S10" s="160">
        <v>19</v>
      </c>
      <c r="T10" s="160">
        <v>20</v>
      </c>
    </row>
    <row r="11" spans="1:20" ht="15" x14ac:dyDescent="0.25">
      <c r="A11" s="152">
        <v>1</v>
      </c>
      <c r="B11" s="154" t="s">
        <v>641</v>
      </c>
      <c r="C11" s="490">
        <f>'enrolment vs availed_PY '!H11</f>
        <v>0</v>
      </c>
      <c r="D11" s="490">
        <f>'enrolment vs availed_PY '!I11</f>
        <v>96339</v>
      </c>
      <c r="E11" s="490">
        <v>0</v>
      </c>
      <c r="F11" s="490">
        <f>'enrolment vs availed_PY '!K11</f>
        <v>0</v>
      </c>
      <c r="G11" s="490">
        <f>SUM(C11:F11)</f>
        <v>96339</v>
      </c>
      <c r="H11" s="498">
        <v>230</v>
      </c>
      <c r="I11" s="499">
        <f>J11</f>
        <v>2215.797</v>
      </c>
      <c r="J11" s="500">
        <f>(G11*H11*100)/1000000</f>
        <v>2215.797</v>
      </c>
      <c r="K11" s="500">
        <v>0</v>
      </c>
      <c r="L11" s="500">
        <v>0</v>
      </c>
      <c r="M11" s="490"/>
      <c r="N11" s="490"/>
      <c r="O11" s="490"/>
      <c r="P11" s="490"/>
      <c r="Q11" s="490"/>
      <c r="R11" s="490"/>
      <c r="S11" s="490" t="s">
        <v>1076</v>
      </c>
      <c r="T11" s="500">
        <f>J11*1400/100000</f>
        <v>31.021158</v>
      </c>
    </row>
    <row r="12" spans="1:20" ht="15" x14ac:dyDescent="0.25">
      <c r="A12" s="152">
        <v>2</v>
      </c>
      <c r="B12" s="154" t="s">
        <v>642</v>
      </c>
      <c r="C12" s="490">
        <f>'enrolment vs availed_PY '!H12</f>
        <v>0</v>
      </c>
      <c r="D12" s="490">
        <f>'enrolment vs availed_PY '!I12</f>
        <v>305967</v>
      </c>
      <c r="E12" s="490">
        <v>0</v>
      </c>
      <c r="F12" s="490">
        <f>'enrolment vs availed_PY '!K12</f>
        <v>20</v>
      </c>
      <c r="G12" s="490">
        <f t="shared" ref="G12:G35" si="0">SUM(C12:F12)</f>
        <v>305987</v>
      </c>
      <c r="H12" s="498">
        <v>230</v>
      </c>
      <c r="I12" s="499">
        <f t="shared" ref="I12:I35" si="1">J12</f>
        <v>7037.701</v>
      </c>
      <c r="J12" s="500">
        <f t="shared" ref="J12:J34" si="2">(G12*H12*100)/1000000</f>
        <v>7037.701</v>
      </c>
      <c r="K12" s="500">
        <v>0</v>
      </c>
      <c r="L12" s="500">
        <v>0</v>
      </c>
      <c r="M12" s="490"/>
      <c r="N12" s="490"/>
      <c r="O12" s="490"/>
      <c r="P12" s="490"/>
      <c r="Q12" s="490"/>
      <c r="R12" s="490"/>
      <c r="S12" s="490" t="s">
        <v>1076</v>
      </c>
      <c r="T12" s="500">
        <f t="shared" ref="T12:T34" si="3">J12*1400/100000</f>
        <v>98.527814000000006</v>
      </c>
    </row>
    <row r="13" spans="1:20" ht="15" x14ac:dyDescent="0.25">
      <c r="A13" s="152">
        <v>3</v>
      </c>
      <c r="B13" s="154" t="s">
        <v>643</v>
      </c>
      <c r="C13" s="490">
        <f>'enrolment vs availed_PY '!H13</f>
        <v>290</v>
      </c>
      <c r="D13" s="490">
        <f>'enrolment vs availed_PY '!I13</f>
        <v>350535</v>
      </c>
      <c r="E13" s="490">
        <v>0</v>
      </c>
      <c r="F13" s="490">
        <f>'enrolment vs availed_PY '!K13</f>
        <v>0</v>
      </c>
      <c r="G13" s="490">
        <f t="shared" si="0"/>
        <v>350825</v>
      </c>
      <c r="H13" s="498">
        <v>230</v>
      </c>
      <c r="I13" s="499">
        <f t="shared" si="1"/>
        <v>8068.9750000000004</v>
      </c>
      <c r="J13" s="500">
        <f t="shared" si="2"/>
        <v>8068.9750000000004</v>
      </c>
      <c r="K13" s="500">
        <v>0</v>
      </c>
      <c r="L13" s="500">
        <v>0</v>
      </c>
      <c r="M13" s="490"/>
      <c r="N13" s="490"/>
      <c r="O13" s="490"/>
      <c r="P13" s="490"/>
      <c r="Q13" s="490"/>
      <c r="R13" s="490"/>
      <c r="S13" s="490" t="s">
        <v>1076</v>
      </c>
      <c r="T13" s="500">
        <f t="shared" si="3"/>
        <v>112.96565</v>
      </c>
    </row>
    <row r="14" spans="1:20" ht="15" x14ac:dyDescent="0.25">
      <c r="A14" s="152">
        <v>4</v>
      </c>
      <c r="B14" s="154" t="s">
        <v>644</v>
      </c>
      <c r="C14" s="490">
        <f>'enrolment vs availed_PY '!H14</f>
        <v>0</v>
      </c>
      <c r="D14" s="490">
        <f>'enrolment vs availed_PY '!I14</f>
        <v>387935</v>
      </c>
      <c r="E14" s="490">
        <v>0</v>
      </c>
      <c r="F14" s="490">
        <f>'enrolment vs availed_PY '!K14</f>
        <v>1648</v>
      </c>
      <c r="G14" s="490">
        <f t="shared" si="0"/>
        <v>389583</v>
      </c>
      <c r="H14" s="498">
        <v>230</v>
      </c>
      <c r="I14" s="499">
        <f t="shared" si="1"/>
        <v>8960.4089999999997</v>
      </c>
      <c r="J14" s="500">
        <f t="shared" si="2"/>
        <v>8960.4089999999997</v>
      </c>
      <c r="K14" s="500">
        <v>0</v>
      </c>
      <c r="L14" s="500">
        <v>0</v>
      </c>
      <c r="M14" s="490"/>
      <c r="N14" s="490"/>
      <c r="O14" s="490"/>
      <c r="P14" s="490"/>
      <c r="Q14" s="490"/>
      <c r="R14" s="490"/>
      <c r="S14" s="490" t="s">
        <v>1076</v>
      </c>
      <c r="T14" s="500">
        <f t="shared" si="3"/>
        <v>125.44572599999999</v>
      </c>
    </row>
    <row r="15" spans="1:20" ht="15" x14ac:dyDescent="0.25">
      <c r="A15" s="152">
        <v>5</v>
      </c>
      <c r="B15" s="154" t="s">
        <v>645</v>
      </c>
      <c r="C15" s="490">
        <f>'enrolment vs availed_PY '!H15</f>
        <v>0</v>
      </c>
      <c r="D15" s="490">
        <f>'enrolment vs availed_PY '!I15</f>
        <v>220290</v>
      </c>
      <c r="E15" s="490">
        <v>0</v>
      </c>
      <c r="F15" s="490">
        <f>'enrolment vs availed_PY '!K15</f>
        <v>122</v>
      </c>
      <c r="G15" s="490">
        <f t="shared" si="0"/>
        <v>220412</v>
      </c>
      <c r="H15" s="498">
        <v>230</v>
      </c>
      <c r="I15" s="499">
        <f t="shared" si="1"/>
        <v>5069.4759999999997</v>
      </c>
      <c r="J15" s="500">
        <f t="shared" si="2"/>
        <v>5069.4759999999997</v>
      </c>
      <c r="K15" s="500">
        <v>0</v>
      </c>
      <c r="L15" s="500">
        <v>0</v>
      </c>
      <c r="M15" s="490"/>
      <c r="N15" s="490"/>
      <c r="O15" s="490"/>
      <c r="P15" s="490"/>
      <c r="Q15" s="490"/>
      <c r="R15" s="490"/>
      <c r="S15" s="490" t="s">
        <v>1076</v>
      </c>
      <c r="T15" s="500">
        <f t="shared" si="3"/>
        <v>70.972663999999995</v>
      </c>
    </row>
    <row r="16" spans="1:20" ht="15" x14ac:dyDescent="0.25">
      <c r="A16" s="152">
        <v>6</v>
      </c>
      <c r="B16" s="154" t="s">
        <v>646</v>
      </c>
      <c r="C16" s="490">
        <f>'enrolment vs availed_PY '!H16</f>
        <v>415</v>
      </c>
      <c r="D16" s="490">
        <f>'enrolment vs availed_PY '!I16</f>
        <v>114704</v>
      </c>
      <c r="E16" s="490">
        <v>0</v>
      </c>
      <c r="F16" s="490">
        <f>'enrolment vs availed_PY '!K16</f>
        <v>4307</v>
      </c>
      <c r="G16" s="490">
        <f t="shared" si="0"/>
        <v>119426</v>
      </c>
      <c r="H16" s="498">
        <v>230</v>
      </c>
      <c r="I16" s="499">
        <f t="shared" si="1"/>
        <v>2746.7979999999998</v>
      </c>
      <c r="J16" s="500">
        <f t="shared" si="2"/>
        <v>2746.7979999999998</v>
      </c>
      <c r="K16" s="500">
        <v>0</v>
      </c>
      <c r="L16" s="500">
        <v>0</v>
      </c>
      <c r="M16" s="490"/>
      <c r="N16" s="490"/>
      <c r="O16" s="490"/>
      <c r="P16" s="490"/>
      <c r="Q16" s="490"/>
      <c r="R16" s="490"/>
      <c r="S16" s="490" t="s">
        <v>1076</v>
      </c>
      <c r="T16" s="500">
        <f t="shared" si="3"/>
        <v>38.455171999999997</v>
      </c>
    </row>
    <row r="17" spans="1:20" ht="15" x14ac:dyDescent="0.25">
      <c r="A17" s="152">
        <v>7</v>
      </c>
      <c r="B17" s="154" t="s">
        <v>647</v>
      </c>
      <c r="C17" s="490">
        <f>'enrolment vs availed_PY '!H17</f>
        <v>0</v>
      </c>
      <c r="D17" s="490">
        <f>'enrolment vs availed_PY '!I17</f>
        <v>322749</v>
      </c>
      <c r="E17" s="490">
        <v>0</v>
      </c>
      <c r="F17" s="490">
        <f>'enrolment vs availed_PY '!K17</f>
        <v>0</v>
      </c>
      <c r="G17" s="490">
        <f t="shared" si="0"/>
        <v>322749</v>
      </c>
      <c r="H17" s="498">
        <v>230</v>
      </c>
      <c r="I17" s="499">
        <f t="shared" si="1"/>
        <v>7423.2269999999999</v>
      </c>
      <c r="J17" s="500">
        <f t="shared" si="2"/>
        <v>7423.2269999999999</v>
      </c>
      <c r="K17" s="500">
        <v>0</v>
      </c>
      <c r="L17" s="500">
        <v>0</v>
      </c>
      <c r="M17" s="490"/>
      <c r="N17" s="490"/>
      <c r="O17" s="490"/>
      <c r="P17" s="490"/>
      <c r="Q17" s="490"/>
      <c r="R17" s="490"/>
      <c r="S17" s="490" t="s">
        <v>1076</v>
      </c>
      <c r="T17" s="500">
        <f t="shared" si="3"/>
        <v>103.92517799999999</v>
      </c>
    </row>
    <row r="18" spans="1:20" ht="15" x14ac:dyDescent="0.25">
      <c r="A18" s="152">
        <v>8</v>
      </c>
      <c r="B18" s="154" t="s">
        <v>648</v>
      </c>
      <c r="C18" s="490">
        <f>'enrolment vs availed_PY '!H18</f>
        <v>53</v>
      </c>
      <c r="D18" s="490">
        <f>'enrolment vs availed_PY '!I18</f>
        <v>18735</v>
      </c>
      <c r="E18" s="490">
        <v>0</v>
      </c>
      <c r="F18" s="490">
        <f>'enrolment vs availed_PY '!K18</f>
        <v>0</v>
      </c>
      <c r="G18" s="490">
        <f t="shared" si="0"/>
        <v>18788</v>
      </c>
      <c r="H18" s="498">
        <v>230</v>
      </c>
      <c r="I18" s="499">
        <f t="shared" si="1"/>
        <v>432.12400000000002</v>
      </c>
      <c r="J18" s="500">
        <f t="shared" si="2"/>
        <v>432.12400000000002</v>
      </c>
      <c r="K18" s="500">
        <v>0</v>
      </c>
      <c r="L18" s="500">
        <v>0</v>
      </c>
      <c r="M18" s="490"/>
      <c r="N18" s="490"/>
      <c r="O18" s="490"/>
      <c r="P18" s="490"/>
      <c r="Q18" s="490"/>
      <c r="R18" s="490"/>
      <c r="S18" s="490" t="s">
        <v>1076</v>
      </c>
      <c r="T18" s="500">
        <f t="shared" si="3"/>
        <v>6.0497359999999993</v>
      </c>
    </row>
    <row r="19" spans="1:20" ht="15" x14ac:dyDescent="0.25">
      <c r="A19" s="152">
        <v>9</v>
      </c>
      <c r="B19" s="154" t="s">
        <v>649</v>
      </c>
      <c r="C19" s="490">
        <f>'enrolment vs availed_PY '!H19</f>
        <v>6661</v>
      </c>
      <c r="D19" s="490">
        <f>'enrolment vs availed_PY '!I19</f>
        <v>330077</v>
      </c>
      <c r="E19" s="490">
        <v>0</v>
      </c>
      <c r="F19" s="490">
        <f>'enrolment vs availed_PY '!K19</f>
        <v>2033</v>
      </c>
      <c r="G19" s="490">
        <f t="shared" si="0"/>
        <v>338771</v>
      </c>
      <c r="H19" s="498">
        <v>230</v>
      </c>
      <c r="I19" s="499">
        <f t="shared" si="1"/>
        <v>7791.7330000000002</v>
      </c>
      <c r="J19" s="500">
        <f t="shared" si="2"/>
        <v>7791.7330000000002</v>
      </c>
      <c r="K19" s="500">
        <v>0</v>
      </c>
      <c r="L19" s="500">
        <v>0</v>
      </c>
      <c r="M19" s="490"/>
      <c r="N19" s="490"/>
      <c r="O19" s="490"/>
      <c r="P19" s="490"/>
      <c r="Q19" s="490"/>
      <c r="R19" s="490"/>
      <c r="S19" s="490" t="s">
        <v>1076</v>
      </c>
      <c r="T19" s="500">
        <f t="shared" si="3"/>
        <v>109.08426200000001</v>
      </c>
    </row>
    <row r="20" spans="1:20" ht="15" x14ac:dyDescent="0.25">
      <c r="A20" s="152">
        <v>10</v>
      </c>
      <c r="B20" s="154" t="s">
        <v>650</v>
      </c>
      <c r="C20" s="490">
        <f>'enrolment vs availed_PY '!H20</f>
        <v>0</v>
      </c>
      <c r="D20" s="490">
        <f>'enrolment vs availed_PY '!I20</f>
        <v>293240</v>
      </c>
      <c r="E20" s="490">
        <v>0</v>
      </c>
      <c r="F20" s="490">
        <f>'enrolment vs availed_PY '!K20</f>
        <v>0</v>
      </c>
      <c r="G20" s="490">
        <f t="shared" si="0"/>
        <v>293240</v>
      </c>
      <c r="H20" s="498">
        <v>230</v>
      </c>
      <c r="I20" s="499">
        <f t="shared" si="1"/>
        <v>6744.52</v>
      </c>
      <c r="J20" s="500">
        <f t="shared" si="2"/>
        <v>6744.52</v>
      </c>
      <c r="K20" s="500">
        <v>0</v>
      </c>
      <c r="L20" s="500">
        <v>0</v>
      </c>
      <c r="M20" s="490"/>
      <c r="N20" s="490"/>
      <c r="O20" s="490"/>
      <c r="P20" s="490"/>
      <c r="Q20" s="490"/>
      <c r="R20" s="490"/>
      <c r="S20" s="490" t="s">
        <v>1076</v>
      </c>
      <c r="T20" s="500">
        <f t="shared" si="3"/>
        <v>94.423280000000005</v>
      </c>
    </row>
    <row r="21" spans="1:20" ht="15" x14ac:dyDescent="0.25">
      <c r="A21" s="152">
        <v>11</v>
      </c>
      <c r="B21" s="154" t="s">
        <v>651</v>
      </c>
      <c r="C21" s="490">
        <f>'enrolment vs availed_PY '!H21</f>
        <v>931</v>
      </c>
      <c r="D21" s="490">
        <f>'enrolment vs availed_PY '!I21</f>
        <v>158339</v>
      </c>
      <c r="E21" s="490">
        <v>0</v>
      </c>
      <c r="F21" s="490">
        <f>'enrolment vs availed_PY '!K21</f>
        <v>0</v>
      </c>
      <c r="G21" s="490">
        <f t="shared" si="0"/>
        <v>159270</v>
      </c>
      <c r="H21" s="498">
        <v>230</v>
      </c>
      <c r="I21" s="499">
        <f t="shared" si="1"/>
        <v>3663.21</v>
      </c>
      <c r="J21" s="500">
        <f t="shared" si="2"/>
        <v>3663.21</v>
      </c>
      <c r="K21" s="500">
        <v>0</v>
      </c>
      <c r="L21" s="500">
        <v>0</v>
      </c>
      <c r="M21" s="490"/>
      <c r="N21" s="490"/>
      <c r="O21" s="490"/>
      <c r="P21" s="490"/>
      <c r="Q21" s="490"/>
      <c r="R21" s="490"/>
      <c r="S21" s="490" t="s">
        <v>1076</v>
      </c>
      <c r="T21" s="500">
        <f t="shared" si="3"/>
        <v>51.284939999999999</v>
      </c>
    </row>
    <row r="22" spans="1:20" ht="15" x14ac:dyDescent="0.25">
      <c r="A22" s="152">
        <v>12</v>
      </c>
      <c r="B22" s="154" t="s">
        <v>652</v>
      </c>
      <c r="C22" s="490">
        <f>'enrolment vs availed_PY '!H22</f>
        <v>19586</v>
      </c>
      <c r="D22" s="490">
        <f>'enrolment vs availed_PY '!I22</f>
        <v>78379</v>
      </c>
      <c r="E22" s="490">
        <v>0</v>
      </c>
      <c r="F22" s="490">
        <f>'enrolment vs availed_PY '!K22</f>
        <v>1158</v>
      </c>
      <c r="G22" s="490">
        <f t="shared" si="0"/>
        <v>99123</v>
      </c>
      <c r="H22" s="498">
        <v>230</v>
      </c>
      <c r="I22" s="499">
        <f t="shared" si="1"/>
        <v>2279.8290000000002</v>
      </c>
      <c r="J22" s="500">
        <f t="shared" si="2"/>
        <v>2279.8290000000002</v>
      </c>
      <c r="K22" s="500">
        <v>0</v>
      </c>
      <c r="L22" s="500">
        <v>0</v>
      </c>
      <c r="M22" s="490"/>
      <c r="N22" s="490"/>
      <c r="O22" s="490"/>
      <c r="P22" s="490"/>
      <c r="Q22" s="490"/>
      <c r="R22" s="490"/>
      <c r="S22" s="490" t="s">
        <v>1076</v>
      </c>
      <c r="T22" s="500">
        <f t="shared" si="3"/>
        <v>31.917605999999999</v>
      </c>
    </row>
    <row r="23" spans="1:20" ht="15" x14ac:dyDescent="0.25">
      <c r="A23" s="152">
        <v>13</v>
      </c>
      <c r="B23" s="154" t="s">
        <v>653</v>
      </c>
      <c r="C23" s="490">
        <f>'enrolment vs availed_PY '!H23</f>
        <v>529</v>
      </c>
      <c r="D23" s="490">
        <f>'enrolment vs availed_PY '!I23</f>
        <v>389682</v>
      </c>
      <c r="E23" s="490">
        <v>0</v>
      </c>
      <c r="F23" s="490">
        <f>'enrolment vs availed_PY '!K23</f>
        <v>0</v>
      </c>
      <c r="G23" s="490">
        <f t="shared" si="0"/>
        <v>390211</v>
      </c>
      <c r="H23" s="498">
        <v>230</v>
      </c>
      <c r="I23" s="499">
        <f t="shared" si="1"/>
        <v>8974.8529999999992</v>
      </c>
      <c r="J23" s="500">
        <f t="shared" si="2"/>
        <v>8974.8529999999992</v>
      </c>
      <c r="K23" s="500">
        <v>0</v>
      </c>
      <c r="L23" s="500">
        <v>0</v>
      </c>
      <c r="M23" s="490"/>
      <c r="N23" s="490"/>
      <c r="O23" s="490"/>
      <c r="P23" s="490"/>
      <c r="Q23" s="490"/>
      <c r="R23" s="490"/>
      <c r="S23" s="490" t="s">
        <v>1076</v>
      </c>
      <c r="T23" s="500">
        <f t="shared" si="3"/>
        <v>125.64794199999999</v>
      </c>
    </row>
    <row r="24" spans="1:20" ht="15" x14ac:dyDescent="0.25">
      <c r="A24" s="152">
        <v>14</v>
      </c>
      <c r="B24" s="154" t="s">
        <v>654</v>
      </c>
      <c r="C24" s="490">
        <f>'enrolment vs availed_PY '!H24</f>
        <v>1103</v>
      </c>
      <c r="D24" s="490">
        <f>'enrolment vs availed_PY '!I24</f>
        <v>662895</v>
      </c>
      <c r="E24" s="490">
        <v>0</v>
      </c>
      <c r="F24" s="490">
        <f>'enrolment vs availed_PY '!K24</f>
        <v>0</v>
      </c>
      <c r="G24" s="490">
        <f t="shared" si="0"/>
        <v>663998</v>
      </c>
      <c r="H24" s="498">
        <v>230</v>
      </c>
      <c r="I24" s="499">
        <f t="shared" si="1"/>
        <v>15271.954</v>
      </c>
      <c r="J24" s="500">
        <f t="shared" si="2"/>
        <v>15271.954</v>
      </c>
      <c r="K24" s="500">
        <v>0</v>
      </c>
      <c r="L24" s="500">
        <v>0</v>
      </c>
      <c r="M24" s="490"/>
      <c r="N24" s="490"/>
      <c r="O24" s="490"/>
      <c r="P24" s="490"/>
      <c r="Q24" s="490"/>
      <c r="R24" s="490"/>
      <c r="S24" s="490" t="s">
        <v>1076</v>
      </c>
      <c r="T24" s="500">
        <f t="shared" si="3"/>
        <v>213.80735599999997</v>
      </c>
    </row>
    <row r="25" spans="1:20" ht="15" x14ac:dyDescent="0.25">
      <c r="A25" s="152">
        <v>15</v>
      </c>
      <c r="B25" s="154" t="s">
        <v>655</v>
      </c>
      <c r="C25" s="490">
        <f>'enrolment vs availed_PY '!H25</f>
        <v>0</v>
      </c>
      <c r="D25" s="490">
        <f>'enrolment vs availed_PY '!I25</f>
        <v>404321</v>
      </c>
      <c r="E25" s="490">
        <v>0</v>
      </c>
      <c r="F25" s="490">
        <f>'enrolment vs availed_PY '!K25</f>
        <v>430</v>
      </c>
      <c r="G25" s="490">
        <f t="shared" si="0"/>
        <v>404751</v>
      </c>
      <c r="H25" s="498">
        <v>230</v>
      </c>
      <c r="I25" s="499">
        <f t="shared" si="1"/>
        <v>9309.2729999999992</v>
      </c>
      <c r="J25" s="500">
        <f t="shared" si="2"/>
        <v>9309.2729999999992</v>
      </c>
      <c r="K25" s="500">
        <v>0</v>
      </c>
      <c r="L25" s="500">
        <v>0</v>
      </c>
      <c r="M25" s="490"/>
      <c r="N25" s="490"/>
      <c r="O25" s="490"/>
      <c r="P25" s="490"/>
      <c r="Q25" s="490"/>
      <c r="R25" s="490"/>
      <c r="S25" s="490" t="s">
        <v>1076</v>
      </c>
      <c r="T25" s="500">
        <f t="shared" si="3"/>
        <v>130.32982199999998</v>
      </c>
    </row>
    <row r="26" spans="1:20" ht="15" x14ac:dyDescent="0.25">
      <c r="A26" s="152">
        <v>16</v>
      </c>
      <c r="B26" s="154" t="s">
        <v>656</v>
      </c>
      <c r="C26" s="490">
        <f>'enrolment vs availed_PY '!H26</f>
        <v>2285</v>
      </c>
      <c r="D26" s="490">
        <f>'enrolment vs availed_PY '!I26</f>
        <v>398921</v>
      </c>
      <c r="E26" s="490">
        <v>0</v>
      </c>
      <c r="F26" s="490">
        <f>'enrolment vs availed_PY '!K26</f>
        <v>1929</v>
      </c>
      <c r="G26" s="490">
        <f t="shared" si="0"/>
        <v>403135</v>
      </c>
      <c r="H26" s="498">
        <v>230</v>
      </c>
      <c r="I26" s="499">
        <f t="shared" si="1"/>
        <v>9272.1049999999996</v>
      </c>
      <c r="J26" s="500">
        <f t="shared" si="2"/>
        <v>9272.1049999999996</v>
      </c>
      <c r="K26" s="500">
        <v>0</v>
      </c>
      <c r="L26" s="500">
        <v>0</v>
      </c>
      <c r="M26" s="490"/>
      <c r="N26" s="490"/>
      <c r="O26" s="490"/>
      <c r="P26" s="490"/>
      <c r="Q26" s="490"/>
      <c r="R26" s="490"/>
      <c r="S26" s="490" t="s">
        <v>1076</v>
      </c>
      <c r="T26" s="500">
        <f t="shared" si="3"/>
        <v>129.80947</v>
      </c>
    </row>
    <row r="27" spans="1:20" ht="15" x14ac:dyDescent="0.25">
      <c r="A27" s="152">
        <v>17</v>
      </c>
      <c r="B27" s="154" t="s">
        <v>657</v>
      </c>
      <c r="C27" s="490">
        <f>'enrolment vs availed_PY '!H27</f>
        <v>0</v>
      </c>
      <c r="D27" s="490">
        <f>'enrolment vs availed_PY '!I27</f>
        <v>386250</v>
      </c>
      <c r="E27" s="490">
        <v>0</v>
      </c>
      <c r="F27" s="490">
        <f>'enrolment vs availed_PY '!K27</f>
        <v>0</v>
      </c>
      <c r="G27" s="490">
        <f t="shared" si="0"/>
        <v>386250</v>
      </c>
      <c r="H27" s="498">
        <v>230</v>
      </c>
      <c r="I27" s="499">
        <f t="shared" si="1"/>
        <v>8883.75</v>
      </c>
      <c r="J27" s="500">
        <f t="shared" si="2"/>
        <v>8883.75</v>
      </c>
      <c r="K27" s="500">
        <v>0</v>
      </c>
      <c r="L27" s="500">
        <v>0</v>
      </c>
      <c r="M27" s="490"/>
      <c r="N27" s="490"/>
      <c r="O27" s="490"/>
      <c r="P27" s="490"/>
      <c r="Q27" s="490"/>
      <c r="R27" s="490"/>
      <c r="S27" s="490" t="s">
        <v>1076</v>
      </c>
      <c r="T27" s="500">
        <f t="shared" si="3"/>
        <v>124.3725</v>
      </c>
    </row>
    <row r="28" spans="1:20" ht="15" x14ac:dyDescent="0.25">
      <c r="A28" s="152">
        <v>18</v>
      </c>
      <c r="B28" s="154" t="s">
        <v>658</v>
      </c>
      <c r="C28" s="490">
        <f>'enrolment vs availed_PY '!H28</f>
        <v>10054</v>
      </c>
      <c r="D28" s="490">
        <f>'enrolment vs availed_PY '!I28</f>
        <v>568662</v>
      </c>
      <c r="E28" s="490">
        <v>0</v>
      </c>
      <c r="F28" s="490">
        <f>'enrolment vs availed_PY '!K28</f>
        <v>0</v>
      </c>
      <c r="G28" s="490">
        <f t="shared" si="0"/>
        <v>578716</v>
      </c>
      <c r="H28" s="498">
        <v>230</v>
      </c>
      <c r="I28" s="499">
        <f t="shared" si="1"/>
        <v>13310.468000000001</v>
      </c>
      <c r="J28" s="500">
        <f t="shared" si="2"/>
        <v>13310.468000000001</v>
      </c>
      <c r="K28" s="500">
        <v>0</v>
      </c>
      <c r="L28" s="500">
        <v>0</v>
      </c>
      <c r="M28" s="490"/>
      <c r="N28" s="490"/>
      <c r="O28" s="490"/>
      <c r="P28" s="490"/>
      <c r="Q28" s="490"/>
      <c r="R28" s="490"/>
      <c r="S28" s="490" t="s">
        <v>1076</v>
      </c>
      <c r="T28" s="500">
        <f t="shared" si="3"/>
        <v>186.346552</v>
      </c>
    </row>
    <row r="29" spans="1:20" ht="15" x14ac:dyDescent="0.25">
      <c r="A29" s="152">
        <v>19</v>
      </c>
      <c r="B29" s="154" t="s">
        <v>659</v>
      </c>
      <c r="C29" s="490">
        <f>'enrolment vs availed_PY '!H29</f>
        <v>3635</v>
      </c>
      <c r="D29" s="490">
        <f>'enrolment vs availed_PY '!I29</f>
        <v>575076</v>
      </c>
      <c r="E29" s="490">
        <v>0</v>
      </c>
      <c r="F29" s="490">
        <f>'enrolment vs availed_PY '!K29</f>
        <v>33412</v>
      </c>
      <c r="G29" s="490">
        <f t="shared" si="0"/>
        <v>612123</v>
      </c>
      <c r="H29" s="498">
        <v>230</v>
      </c>
      <c r="I29" s="499">
        <f t="shared" si="1"/>
        <v>14078.829</v>
      </c>
      <c r="J29" s="500">
        <f t="shared" si="2"/>
        <v>14078.829</v>
      </c>
      <c r="K29" s="500">
        <v>0</v>
      </c>
      <c r="L29" s="500">
        <v>0</v>
      </c>
      <c r="M29" s="490"/>
      <c r="N29" s="490"/>
      <c r="O29" s="490"/>
      <c r="P29" s="490"/>
      <c r="Q29" s="490"/>
      <c r="R29" s="490"/>
      <c r="S29" s="490" t="s">
        <v>1076</v>
      </c>
      <c r="T29" s="500">
        <f t="shared" si="3"/>
        <v>197.10360599999998</v>
      </c>
    </row>
    <row r="30" spans="1:20" ht="15" x14ac:dyDescent="0.25">
      <c r="A30" s="152">
        <v>20</v>
      </c>
      <c r="B30" s="154" t="s">
        <v>660</v>
      </c>
      <c r="C30" s="490">
        <f>'enrolment vs availed_PY '!H30</f>
        <v>193</v>
      </c>
      <c r="D30" s="490">
        <f>'enrolment vs availed_PY '!I30</f>
        <v>293337</v>
      </c>
      <c r="E30" s="490">
        <v>0</v>
      </c>
      <c r="F30" s="490">
        <f>'enrolment vs availed_PY '!K30</f>
        <v>0</v>
      </c>
      <c r="G30" s="490">
        <f t="shared" si="0"/>
        <v>293530</v>
      </c>
      <c r="H30" s="498">
        <v>230</v>
      </c>
      <c r="I30" s="499">
        <f t="shared" si="1"/>
        <v>6751.19</v>
      </c>
      <c r="J30" s="500">
        <f t="shared" si="2"/>
        <v>6751.19</v>
      </c>
      <c r="K30" s="500">
        <v>0</v>
      </c>
      <c r="L30" s="500">
        <v>0</v>
      </c>
      <c r="M30" s="490"/>
      <c r="N30" s="490"/>
      <c r="O30" s="490"/>
      <c r="P30" s="490"/>
      <c r="Q30" s="490"/>
      <c r="R30" s="490"/>
      <c r="S30" s="490" t="s">
        <v>1076</v>
      </c>
      <c r="T30" s="500">
        <f t="shared" si="3"/>
        <v>94.516660000000002</v>
      </c>
    </row>
    <row r="31" spans="1:20" ht="15" x14ac:dyDescent="0.25">
      <c r="A31" s="152">
        <v>21</v>
      </c>
      <c r="B31" s="154" t="s">
        <v>661</v>
      </c>
      <c r="C31" s="490">
        <f>'enrolment vs availed_PY '!H31</f>
        <v>0</v>
      </c>
      <c r="D31" s="490">
        <f>'enrolment vs availed_PY '!I31</f>
        <v>64514</v>
      </c>
      <c r="E31" s="490">
        <v>0</v>
      </c>
      <c r="F31" s="490">
        <f>'enrolment vs availed_PY '!K31</f>
        <v>0</v>
      </c>
      <c r="G31" s="490">
        <f t="shared" si="0"/>
        <v>64514</v>
      </c>
      <c r="H31" s="498">
        <v>230</v>
      </c>
      <c r="I31" s="499">
        <f t="shared" si="1"/>
        <v>1483.8219999999999</v>
      </c>
      <c r="J31" s="500">
        <f t="shared" si="2"/>
        <v>1483.8219999999999</v>
      </c>
      <c r="K31" s="500">
        <v>0</v>
      </c>
      <c r="L31" s="500">
        <v>0</v>
      </c>
      <c r="M31" s="490"/>
      <c r="N31" s="490"/>
      <c r="O31" s="490"/>
      <c r="P31" s="490"/>
      <c r="Q31" s="490"/>
      <c r="R31" s="490"/>
      <c r="S31" s="490" t="s">
        <v>1076</v>
      </c>
      <c r="T31" s="500">
        <f t="shared" si="3"/>
        <v>20.773508</v>
      </c>
    </row>
    <row r="32" spans="1:20" ht="15" x14ac:dyDescent="0.25">
      <c r="A32" s="152">
        <v>22</v>
      </c>
      <c r="B32" s="154" t="s">
        <v>662</v>
      </c>
      <c r="C32" s="490">
        <f>'enrolment vs availed_PY '!H32</f>
        <v>1279</v>
      </c>
      <c r="D32" s="490">
        <f>'enrolment vs availed_PY '!I32</f>
        <v>168573</v>
      </c>
      <c r="E32" s="490">
        <v>0</v>
      </c>
      <c r="F32" s="490">
        <f>'enrolment vs availed_PY '!K32</f>
        <v>334</v>
      </c>
      <c r="G32" s="490">
        <f t="shared" si="0"/>
        <v>170186</v>
      </c>
      <c r="H32" s="498">
        <v>230</v>
      </c>
      <c r="I32" s="499">
        <f t="shared" si="1"/>
        <v>3914.2779999999998</v>
      </c>
      <c r="J32" s="500">
        <f t="shared" si="2"/>
        <v>3914.2779999999998</v>
      </c>
      <c r="K32" s="500">
        <v>0</v>
      </c>
      <c r="L32" s="500">
        <v>0</v>
      </c>
      <c r="M32" s="490"/>
      <c r="N32" s="490"/>
      <c r="O32" s="490"/>
      <c r="P32" s="490"/>
      <c r="Q32" s="490"/>
      <c r="R32" s="490"/>
      <c r="S32" s="490" t="s">
        <v>1076</v>
      </c>
      <c r="T32" s="500">
        <f t="shared" si="3"/>
        <v>54.799891999999993</v>
      </c>
    </row>
    <row r="33" spans="1:20" ht="15" x14ac:dyDescent="0.25">
      <c r="A33" s="152">
        <v>23</v>
      </c>
      <c r="B33" s="154" t="s">
        <v>663</v>
      </c>
      <c r="C33" s="490">
        <f>'enrolment vs availed_PY '!H33</f>
        <v>625</v>
      </c>
      <c r="D33" s="490">
        <f>'enrolment vs availed_PY '!I33</f>
        <v>110913</v>
      </c>
      <c r="E33" s="490">
        <v>0</v>
      </c>
      <c r="F33" s="490">
        <f>'enrolment vs availed_PY '!K33</f>
        <v>186</v>
      </c>
      <c r="G33" s="490">
        <f t="shared" si="0"/>
        <v>111724</v>
      </c>
      <c r="H33" s="498">
        <v>230</v>
      </c>
      <c r="I33" s="499">
        <f t="shared" si="1"/>
        <v>2569.652</v>
      </c>
      <c r="J33" s="500">
        <f t="shared" si="2"/>
        <v>2569.652</v>
      </c>
      <c r="K33" s="500">
        <v>0</v>
      </c>
      <c r="L33" s="500">
        <v>0</v>
      </c>
      <c r="M33" s="490"/>
      <c r="N33" s="490"/>
      <c r="O33" s="490"/>
      <c r="P33" s="490"/>
      <c r="Q33" s="490"/>
      <c r="R33" s="490"/>
      <c r="S33" s="490" t="s">
        <v>1076</v>
      </c>
      <c r="T33" s="500">
        <f t="shared" si="3"/>
        <v>35.975128000000005</v>
      </c>
    </row>
    <row r="34" spans="1:20" ht="15" x14ac:dyDescent="0.25">
      <c r="A34" s="155">
        <v>24</v>
      </c>
      <c r="B34" s="154" t="s">
        <v>664</v>
      </c>
      <c r="C34" s="490">
        <f>'enrolment vs availed_PY '!H34</f>
        <v>69</v>
      </c>
      <c r="D34" s="490">
        <f>'enrolment vs availed_PY '!I34</f>
        <v>10826</v>
      </c>
      <c r="E34" s="490">
        <v>0</v>
      </c>
      <c r="F34" s="490">
        <f>'enrolment vs availed_PY '!K34</f>
        <v>0</v>
      </c>
      <c r="G34" s="490">
        <f t="shared" si="0"/>
        <v>10895</v>
      </c>
      <c r="H34" s="498">
        <v>230</v>
      </c>
      <c r="I34" s="499">
        <f t="shared" si="1"/>
        <v>250.58500000000001</v>
      </c>
      <c r="J34" s="500">
        <f t="shared" si="2"/>
        <v>250.58500000000001</v>
      </c>
      <c r="K34" s="500">
        <v>0</v>
      </c>
      <c r="L34" s="500">
        <v>0</v>
      </c>
      <c r="M34" s="490"/>
      <c r="N34" s="490"/>
      <c r="O34" s="490"/>
      <c r="P34" s="490"/>
      <c r="Q34" s="490"/>
      <c r="R34" s="490"/>
      <c r="S34" s="490" t="s">
        <v>1076</v>
      </c>
      <c r="T34" s="500">
        <f t="shared" si="3"/>
        <v>3.5081899999999999</v>
      </c>
    </row>
    <row r="35" spans="1:20" ht="15" x14ac:dyDescent="0.25">
      <c r="A35" s="1152" t="s">
        <v>16</v>
      </c>
      <c r="B35" s="1154"/>
      <c r="C35" s="646">
        <f>'enrolment vs availed_PY '!H35</f>
        <v>47708</v>
      </c>
      <c r="D35" s="646">
        <f>'enrolment vs availed_PY '!I35</f>
        <v>6711259</v>
      </c>
      <c r="E35" s="646">
        <f>SUM(E11:E34)</f>
        <v>0</v>
      </c>
      <c r="F35" s="646">
        <f>'enrolment vs availed_PY '!K35</f>
        <v>45579</v>
      </c>
      <c r="G35" s="646">
        <f t="shared" si="0"/>
        <v>6804546</v>
      </c>
      <c r="H35" s="647">
        <v>230</v>
      </c>
      <c r="I35" s="648">
        <f t="shared" si="1"/>
        <v>156504.55799999996</v>
      </c>
      <c r="J35" s="648">
        <f>SUM(J11:J34)</f>
        <v>156504.55799999996</v>
      </c>
      <c r="K35" s="648">
        <v>0</v>
      </c>
      <c r="L35" s="648">
        <v>0</v>
      </c>
      <c r="M35" s="646"/>
      <c r="N35" s="490"/>
      <c r="O35" s="646"/>
      <c r="P35" s="646"/>
      <c r="Q35" s="646"/>
      <c r="R35" s="646"/>
      <c r="S35" s="646" t="s">
        <v>1076</v>
      </c>
      <c r="T35" s="648">
        <f>SUM(T11:T34)</f>
        <v>2191.0638119999999</v>
      </c>
    </row>
    <row r="36" spans="1:20" x14ac:dyDescent="0.2">
      <c r="A36" s="136"/>
      <c r="B36" s="136"/>
      <c r="C36" s="136"/>
      <c r="D36" s="136"/>
      <c r="E36" s="136"/>
      <c r="F36" s="136"/>
      <c r="G36" s="481"/>
      <c r="H36" s="48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x14ac:dyDescent="0.2">
      <c r="A37" s="137" t="s">
        <v>8</v>
      </c>
      <c r="B37" s="138"/>
      <c r="C37" s="138"/>
      <c r="D37" s="136"/>
      <c r="E37" s="136"/>
      <c r="F37" s="136"/>
      <c r="G37" s="136"/>
      <c r="H37" s="13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 x14ac:dyDescent="0.2">
      <c r="A38" s="139" t="s">
        <v>9</v>
      </c>
      <c r="B38" s="139"/>
      <c r="C38" s="139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x14ac:dyDescent="0.2">
      <c r="A39" s="139" t="s">
        <v>10</v>
      </c>
      <c r="B39" s="139"/>
      <c r="C39" s="139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20" x14ac:dyDescent="0.2">
      <c r="A40" s="139"/>
      <c r="B40" s="139"/>
      <c r="C40" s="139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 ht="15" x14ac:dyDescent="0.25">
      <c r="A41" s="38"/>
      <c r="B41" s="38"/>
      <c r="C41" s="38"/>
      <c r="D41" s="38"/>
      <c r="E41" s="38"/>
      <c r="F41" s="38"/>
      <c r="G41" s="38"/>
      <c r="I41" s="131"/>
      <c r="J41" s="131"/>
      <c r="K41" s="131"/>
      <c r="L41" s="131"/>
      <c r="M41" s="264"/>
      <c r="N41" s="38"/>
      <c r="O41" s="38"/>
      <c r="P41" s="38"/>
      <c r="Q41" s="36"/>
      <c r="R41" s="36"/>
      <c r="S41" s="36"/>
      <c r="T41" s="264"/>
    </row>
    <row r="42" spans="1:20" ht="14.25" x14ac:dyDescent="0.2">
      <c r="A42" s="9" t="s">
        <v>1191</v>
      </c>
      <c r="B42"/>
      <c r="C42" s="36"/>
      <c r="D42" s="36"/>
      <c r="E42" s="36"/>
      <c r="F42" s="1434" t="s">
        <v>806</v>
      </c>
      <c r="G42" s="1434"/>
      <c r="H42" s="1434"/>
      <c r="I42" s="1434"/>
      <c r="J42" s="131"/>
      <c r="K42" s="131"/>
      <c r="L42" s="131"/>
      <c r="M42" s="1258" t="s">
        <v>803</v>
      </c>
      <c r="N42" s="1258"/>
      <c r="O42" s="1258"/>
      <c r="P42" s="1258"/>
      <c r="Q42" s="1258"/>
      <c r="R42" s="1258"/>
      <c r="S42" s="1258"/>
      <c r="T42" s="1258"/>
    </row>
    <row r="43" spans="1:20" ht="12.75" customHeight="1" x14ac:dyDescent="0.2">
      <c r="A43" s="109"/>
      <c r="B43" s="109"/>
      <c r="C43" s="36"/>
      <c r="D43" s="36"/>
      <c r="E43" s="36"/>
      <c r="F43" s="1434" t="s">
        <v>807</v>
      </c>
      <c r="G43" s="1434"/>
      <c r="H43" s="1434"/>
      <c r="I43" s="1434"/>
      <c r="J43" s="131"/>
      <c r="K43" s="131"/>
      <c r="L43" s="131"/>
      <c r="M43" s="1258" t="s">
        <v>802</v>
      </c>
      <c r="N43" s="1258"/>
      <c r="O43" s="1258"/>
      <c r="P43" s="1258"/>
      <c r="Q43" s="1258"/>
      <c r="R43" s="1258"/>
      <c r="S43" s="1258"/>
      <c r="T43" s="1258"/>
    </row>
    <row r="44" spans="1:20" ht="12.75" customHeight="1" x14ac:dyDescent="0.2">
      <c r="A44" s="264"/>
      <c r="B44" s="264"/>
      <c r="C44" s="264"/>
      <c r="D44" s="264"/>
      <c r="E44" s="264"/>
      <c r="F44" s="1434" t="s">
        <v>808</v>
      </c>
      <c r="G44" s="1434"/>
      <c r="H44" s="1434"/>
      <c r="I44" s="1434"/>
      <c r="J44" s="131"/>
      <c r="K44" s="131"/>
      <c r="L44" s="131"/>
      <c r="M44" s="264"/>
      <c r="N44" s="264"/>
      <c r="O44" s="264"/>
      <c r="P44" s="264"/>
      <c r="Q44" s="264"/>
      <c r="R44" s="264"/>
      <c r="S44" s="264"/>
      <c r="T44" s="264"/>
    </row>
    <row r="45" spans="1:20" x14ac:dyDescent="0.2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</row>
    <row r="47" spans="1:20" x14ac:dyDescent="0.2">
      <c r="A47" s="1493"/>
      <c r="B47" s="1493"/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</row>
  </sheetData>
  <mergeCells count="21">
    <mergeCell ref="A4:T5"/>
    <mergeCell ref="A2:T2"/>
    <mergeCell ref="A3:T3"/>
    <mergeCell ref="G1:I1"/>
    <mergeCell ref="A6:T6"/>
    <mergeCell ref="Q1:T1"/>
    <mergeCell ref="A47:T47"/>
    <mergeCell ref="L7:T7"/>
    <mergeCell ref="A8:A9"/>
    <mergeCell ref="B8:B9"/>
    <mergeCell ref="C8:G8"/>
    <mergeCell ref="H8:H9"/>
    <mergeCell ref="I8:L8"/>
    <mergeCell ref="A35:B35"/>
    <mergeCell ref="M42:T42"/>
    <mergeCell ref="M43:T43"/>
    <mergeCell ref="F42:I42"/>
    <mergeCell ref="F43:I43"/>
    <mergeCell ref="F44:I44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X40"/>
  <sheetViews>
    <sheetView topLeftCell="A25" zoomScale="85" zoomScaleNormal="85" zoomScaleSheetLayoutView="80" workbookViewId="0">
      <selection activeCell="B31" sqref="B31:F34"/>
    </sheetView>
  </sheetViews>
  <sheetFormatPr defaultRowHeight="12.75" x14ac:dyDescent="0.2"/>
  <cols>
    <col min="1" max="1" width="7.28515625" style="100" customWidth="1"/>
    <col min="2" max="2" width="26" style="100" customWidth="1"/>
    <col min="3" max="3" width="11.140625" style="100" customWidth="1"/>
    <col min="4" max="4" width="12.28515625" style="100" customWidth="1"/>
    <col min="5" max="5" width="12.140625" style="100" customWidth="1"/>
    <col min="6" max="6" width="15.7109375" style="100" customWidth="1"/>
    <col min="7" max="7" width="12.140625" style="100" customWidth="1"/>
    <col min="8" max="8" width="12" style="100" customWidth="1"/>
    <col min="9" max="9" width="13.140625" style="100" customWidth="1"/>
    <col min="10" max="10" width="11.7109375" style="100" customWidth="1"/>
    <col min="11" max="12" width="12.140625" style="100" customWidth="1"/>
    <col min="13" max="13" width="11.5703125" style="100" customWidth="1"/>
    <col min="14" max="15" width="12" style="100" customWidth="1"/>
    <col min="16" max="16" width="12.28515625" style="100" customWidth="1"/>
    <col min="17" max="17" width="11.28515625" style="100" bestFit="1" customWidth="1"/>
    <col min="18" max="18" width="10.85546875" style="100" customWidth="1"/>
    <col min="19" max="19" width="12.7109375" style="100" customWidth="1"/>
    <col min="20" max="20" width="11.42578125" style="100" customWidth="1"/>
    <col min="21" max="21" width="10.5703125" style="100" customWidth="1"/>
    <col min="22" max="22" width="10.7109375" style="100" customWidth="1"/>
    <col min="23" max="16384" width="9.140625" style="100"/>
  </cols>
  <sheetData>
    <row r="1" spans="1:24" ht="15" x14ac:dyDescent="0.2">
      <c r="V1" s="101" t="s">
        <v>498</v>
      </c>
    </row>
    <row r="2" spans="1:24" ht="15.75" x14ac:dyDescent="0.25">
      <c r="G2" s="712" t="s">
        <v>0</v>
      </c>
      <c r="H2" s="712"/>
      <c r="I2" s="712"/>
      <c r="O2" s="713"/>
      <c r="P2" s="713"/>
      <c r="Q2" s="713"/>
      <c r="R2" s="713"/>
    </row>
    <row r="3" spans="1:24" ht="20.25" x14ac:dyDescent="0.3">
      <c r="C3" s="1163" t="s">
        <v>921</v>
      </c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8" x14ac:dyDescent="0.25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4" ht="15.75" x14ac:dyDescent="0.25">
      <c r="B5" s="1164" t="s">
        <v>1048</v>
      </c>
      <c r="C5" s="1164"/>
      <c r="D5" s="1164"/>
      <c r="E5" s="1164"/>
      <c r="F5" s="1164"/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709"/>
      <c r="U5" s="1165" t="s">
        <v>221</v>
      </c>
      <c r="V5" s="1166"/>
    </row>
    <row r="6" spans="1:24" ht="15" x14ac:dyDescent="0.2">
      <c r="K6" s="713"/>
      <c r="L6" s="713"/>
      <c r="M6" s="713"/>
      <c r="N6" s="713"/>
      <c r="O6" s="713"/>
      <c r="P6" s="713"/>
      <c r="Q6" s="713"/>
      <c r="R6" s="713"/>
    </row>
    <row r="7" spans="1:24" x14ac:dyDescent="0.2">
      <c r="A7" s="1167" t="s">
        <v>833</v>
      </c>
      <c r="B7" s="1167"/>
      <c r="O7" s="1168" t="s">
        <v>1192</v>
      </c>
      <c r="P7" s="1168"/>
      <c r="Q7" s="1168"/>
      <c r="R7" s="1168"/>
      <c r="S7" s="1168"/>
      <c r="T7" s="1168"/>
      <c r="U7" s="1168"/>
      <c r="V7" s="1168"/>
    </row>
    <row r="8" spans="1:24" ht="35.25" customHeight="1" x14ac:dyDescent="0.2">
      <c r="A8" s="1161" t="s">
        <v>2</v>
      </c>
      <c r="B8" s="1161" t="s">
        <v>130</v>
      </c>
      <c r="C8" s="1162" t="s">
        <v>131</v>
      </c>
      <c r="D8" s="1162"/>
      <c r="E8" s="1162"/>
      <c r="F8" s="1162" t="s">
        <v>132</v>
      </c>
      <c r="G8" s="1161" t="s">
        <v>156</v>
      </c>
      <c r="H8" s="1161"/>
      <c r="I8" s="1161"/>
      <c r="J8" s="1161"/>
      <c r="K8" s="1161"/>
      <c r="L8" s="1161"/>
      <c r="M8" s="1161"/>
      <c r="N8" s="1161"/>
      <c r="O8" s="1161" t="s">
        <v>157</v>
      </c>
      <c r="P8" s="1161"/>
      <c r="Q8" s="1161"/>
      <c r="R8" s="1161"/>
      <c r="S8" s="1161"/>
      <c r="T8" s="1161"/>
      <c r="U8" s="1161"/>
      <c r="V8" s="1161"/>
    </row>
    <row r="9" spans="1:24" ht="15" x14ac:dyDescent="0.2">
      <c r="A9" s="1161"/>
      <c r="B9" s="1161"/>
      <c r="C9" s="1162" t="s">
        <v>222</v>
      </c>
      <c r="D9" s="1162" t="s">
        <v>39</v>
      </c>
      <c r="E9" s="1162" t="s">
        <v>40</v>
      </c>
      <c r="F9" s="1162"/>
      <c r="G9" s="1161" t="s">
        <v>158</v>
      </c>
      <c r="H9" s="1161"/>
      <c r="I9" s="1161"/>
      <c r="J9" s="1161"/>
      <c r="K9" s="1161" t="s">
        <v>143</v>
      </c>
      <c r="L9" s="1161"/>
      <c r="M9" s="1161"/>
      <c r="N9" s="1161"/>
      <c r="O9" s="1161" t="s">
        <v>133</v>
      </c>
      <c r="P9" s="1161"/>
      <c r="Q9" s="1161"/>
      <c r="R9" s="1161"/>
      <c r="S9" s="1161" t="s">
        <v>142</v>
      </c>
      <c r="T9" s="1161"/>
      <c r="U9" s="1161"/>
      <c r="V9" s="1161"/>
    </row>
    <row r="10" spans="1:24" x14ac:dyDescent="0.2">
      <c r="A10" s="1161"/>
      <c r="B10" s="1161"/>
      <c r="C10" s="1162"/>
      <c r="D10" s="1162"/>
      <c r="E10" s="1162"/>
      <c r="F10" s="1162"/>
      <c r="G10" s="1172" t="s">
        <v>134</v>
      </c>
      <c r="H10" s="1173"/>
      <c r="I10" s="1174"/>
      <c r="J10" s="1169" t="s">
        <v>135</v>
      </c>
      <c r="K10" s="1178" t="s">
        <v>134</v>
      </c>
      <c r="L10" s="1179"/>
      <c r="M10" s="1180"/>
      <c r="N10" s="1169" t="s">
        <v>135</v>
      </c>
      <c r="O10" s="1178" t="s">
        <v>134</v>
      </c>
      <c r="P10" s="1179"/>
      <c r="Q10" s="1180"/>
      <c r="R10" s="1169" t="s">
        <v>135</v>
      </c>
      <c r="S10" s="1178" t="s">
        <v>134</v>
      </c>
      <c r="T10" s="1179"/>
      <c r="U10" s="1180"/>
      <c r="V10" s="1169" t="s">
        <v>135</v>
      </c>
    </row>
    <row r="11" spans="1:24" ht="15" customHeight="1" x14ac:dyDescent="0.2">
      <c r="A11" s="1161"/>
      <c r="B11" s="1161"/>
      <c r="C11" s="1162"/>
      <c r="D11" s="1162"/>
      <c r="E11" s="1162"/>
      <c r="F11" s="1162"/>
      <c r="G11" s="1175"/>
      <c r="H11" s="1176"/>
      <c r="I11" s="1177"/>
      <c r="J11" s="1170"/>
      <c r="K11" s="1181"/>
      <c r="L11" s="1182"/>
      <c r="M11" s="1183"/>
      <c r="N11" s="1170"/>
      <c r="O11" s="1181"/>
      <c r="P11" s="1182"/>
      <c r="Q11" s="1183"/>
      <c r="R11" s="1170"/>
      <c r="S11" s="1181"/>
      <c r="T11" s="1182"/>
      <c r="U11" s="1183"/>
      <c r="V11" s="1170"/>
    </row>
    <row r="12" spans="1:24" ht="15" x14ac:dyDescent="0.2">
      <c r="A12" s="1161"/>
      <c r="B12" s="1161"/>
      <c r="C12" s="1162"/>
      <c r="D12" s="1162"/>
      <c r="E12" s="1162"/>
      <c r="F12" s="1162"/>
      <c r="G12" s="708" t="s">
        <v>222</v>
      </c>
      <c r="H12" s="708" t="s">
        <v>39</v>
      </c>
      <c r="I12" s="103" t="s">
        <v>40</v>
      </c>
      <c r="J12" s="1171"/>
      <c r="K12" s="707" t="s">
        <v>222</v>
      </c>
      <c r="L12" s="707" t="s">
        <v>39</v>
      </c>
      <c r="M12" s="707" t="s">
        <v>40</v>
      </c>
      <c r="N12" s="1171"/>
      <c r="O12" s="707" t="s">
        <v>222</v>
      </c>
      <c r="P12" s="707" t="s">
        <v>39</v>
      </c>
      <c r="Q12" s="707" t="s">
        <v>40</v>
      </c>
      <c r="R12" s="1171"/>
      <c r="S12" s="707" t="s">
        <v>222</v>
      </c>
      <c r="T12" s="707" t="s">
        <v>39</v>
      </c>
      <c r="U12" s="707" t="s">
        <v>40</v>
      </c>
      <c r="V12" s="1171"/>
    </row>
    <row r="13" spans="1:24" ht="15" x14ac:dyDescent="0.2">
      <c r="A13" s="707">
        <v>1</v>
      </c>
      <c r="B13" s="707">
        <v>2</v>
      </c>
      <c r="C13" s="707">
        <v>3</v>
      </c>
      <c r="D13" s="707">
        <v>4</v>
      </c>
      <c r="E13" s="707">
        <v>5</v>
      </c>
      <c r="F13" s="707">
        <v>6</v>
      </c>
      <c r="G13" s="707">
        <v>7</v>
      </c>
      <c r="H13" s="707">
        <v>8</v>
      </c>
      <c r="I13" s="707">
        <v>9</v>
      </c>
      <c r="J13" s="707">
        <v>10</v>
      </c>
      <c r="K13" s="707">
        <v>11</v>
      </c>
      <c r="L13" s="707">
        <v>12</v>
      </c>
      <c r="M13" s="707">
        <v>13</v>
      </c>
      <c r="N13" s="707">
        <v>14</v>
      </c>
      <c r="O13" s="707">
        <v>15</v>
      </c>
      <c r="P13" s="707">
        <v>16</v>
      </c>
      <c r="Q13" s="707">
        <v>17</v>
      </c>
      <c r="R13" s="707">
        <v>18</v>
      </c>
      <c r="S13" s="707">
        <v>19</v>
      </c>
      <c r="T13" s="707">
        <v>20</v>
      </c>
      <c r="U13" s="707">
        <v>21</v>
      </c>
      <c r="V13" s="707">
        <v>22</v>
      </c>
    </row>
    <row r="14" spans="1:24" ht="15.75" x14ac:dyDescent="0.2">
      <c r="A14" s="1184" t="s">
        <v>187</v>
      </c>
      <c r="B14" s="1185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</row>
    <row r="15" spans="1:24" ht="50.1" customHeight="1" x14ac:dyDescent="0.2">
      <c r="A15" s="708">
        <v>1</v>
      </c>
      <c r="B15" s="716" t="s">
        <v>186</v>
      </c>
      <c r="C15" s="717">
        <v>14708.1</v>
      </c>
      <c r="D15" s="717">
        <v>5992.43</v>
      </c>
      <c r="E15" s="717">
        <v>1584.46</v>
      </c>
      <c r="F15" s="717" t="s">
        <v>1102</v>
      </c>
      <c r="G15" s="724">
        <v>14708.1</v>
      </c>
      <c r="H15" s="717">
        <v>5992.43</v>
      </c>
      <c r="I15" s="717">
        <v>1584.46</v>
      </c>
      <c r="J15" s="717" t="s">
        <v>1103</v>
      </c>
      <c r="K15" s="717">
        <v>14708.1</v>
      </c>
      <c r="L15" s="717">
        <v>5992.43</v>
      </c>
      <c r="M15" s="717">
        <v>1584.46</v>
      </c>
      <c r="N15" s="717" t="s">
        <v>1104</v>
      </c>
      <c r="O15" s="717">
        <v>14708.1</v>
      </c>
      <c r="P15" s="717">
        <v>5992.43</v>
      </c>
      <c r="Q15" s="717">
        <v>1584.46</v>
      </c>
      <c r="R15" s="717" t="s">
        <v>1184</v>
      </c>
      <c r="S15" s="717">
        <v>14708.1</v>
      </c>
      <c r="T15" s="717">
        <v>5992.43</v>
      </c>
      <c r="U15" s="717">
        <v>1584.46</v>
      </c>
      <c r="V15" s="717" t="s">
        <v>1185</v>
      </c>
    </row>
    <row r="16" spans="1:24" ht="50.1" customHeight="1" x14ac:dyDescent="0.2">
      <c r="A16" s="708">
        <v>2</v>
      </c>
      <c r="B16" s="716" t="s">
        <v>136</v>
      </c>
      <c r="C16" s="717">
        <v>25933.69</v>
      </c>
      <c r="D16" s="717">
        <v>10566.01</v>
      </c>
      <c r="E16" s="717">
        <v>2793.77</v>
      </c>
      <c r="F16" s="717" t="s">
        <v>1105</v>
      </c>
      <c r="G16" s="717">
        <v>25933.69</v>
      </c>
      <c r="H16" s="717">
        <v>10566.01</v>
      </c>
      <c r="I16" s="717">
        <v>2793.77</v>
      </c>
      <c r="J16" s="717" t="s">
        <v>1106</v>
      </c>
      <c r="K16" s="717">
        <v>25933.69</v>
      </c>
      <c r="L16" s="717">
        <v>10566.01</v>
      </c>
      <c r="M16" s="717">
        <v>2793.77</v>
      </c>
      <c r="N16" s="717" t="s">
        <v>1107</v>
      </c>
      <c r="O16" s="717">
        <v>25933.69</v>
      </c>
      <c r="P16" s="717">
        <v>10566.01</v>
      </c>
      <c r="Q16" s="717">
        <v>2793.77</v>
      </c>
      <c r="R16" s="717" t="s">
        <v>1186</v>
      </c>
      <c r="S16" s="717">
        <v>25933.69</v>
      </c>
      <c r="T16" s="717">
        <v>10566.01</v>
      </c>
      <c r="U16" s="717">
        <v>2793.77</v>
      </c>
      <c r="V16" s="717" t="s">
        <v>1187</v>
      </c>
    </row>
    <row r="17" spans="1:22" ht="50.1" customHeight="1" x14ac:dyDescent="0.2">
      <c r="A17" s="708">
        <v>3</v>
      </c>
      <c r="B17" s="716" t="s">
        <v>137</v>
      </c>
      <c r="C17" s="717">
        <v>29271.56</v>
      </c>
      <c r="D17" s="717">
        <v>11925.94</v>
      </c>
      <c r="E17" s="717">
        <v>3153.35</v>
      </c>
      <c r="F17" s="717" t="s">
        <v>1108</v>
      </c>
      <c r="G17" s="717">
        <v>29271.56</v>
      </c>
      <c r="H17" s="717">
        <v>11925.94</v>
      </c>
      <c r="I17" s="717">
        <v>3153.35</v>
      </c>
      <c r="J17" s="717" t="s">
        <v>1109</v>
      </c>
      <c r="K17" s="717">
        <v>29271.56</v>
      </c>
      <c r="L17" s="717">
        <v>11925.94</v>
      </c>
      <c r="M17" s="717">
        <v>3153.35</v>
      </c>
      <c r="N17" s="717" t="s">
        <v>1110</v>
      </c>
      <c r="O17" s="717">
        <v>29271.56</v>
      </c>
      <c r="P17" s="717">
        <v>11925.94</v>
      </c>
      <c r="Q17" s="717">
        <v>3153.35</v>
      </c>
      <c r="R17" s="717" t="s">
        <v>1188</v>
      </c>
      <c r="S17" s="717">
        <v>29271.56</v>
      </c>
      <c r="T17" s="717">
        <v>11925.94</v>
      </c>
      <c r="U17" s="717">
        <v>3153.35</v>
      </c>
      <c r="V17" s="717" t="s">
        <v>1189</v>
      </c>
    </row>
    <row r="18" spans="1:22" ht="50.1" customHeight="1" x14ac:dyDescent="0.2">
      <c r="A18" s="1184" t="s">
        <v>188</v>
      </c>
      <c r="B18" s="1185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</row>
    <row r="19" spans="1:22" ht="50.1" customHeight="1" x14ac:dyDescent="0.2">
      <c r="A19" s="708">
        <v>4</v>
      </c>
      <c r="B19" s="716" t="s">
        <v>1115</v>
      </c>
      <c r="C19" s="717">
        <v>311.41000000000003</v>
      </c>
      <c r="D19" s="717">
        <v>126.87</v>
      </c>
      <c r="E19" s="717">
        <v>33.549999999999997</v>
      </c>
      <c r="F19" s="717" t="s">
        <v>1111</v>
      </c>
      <c r="G19" s="717">
        <v>311.41000000000003</v>
      </c>
      <c r="H19" s="717">
        <v>126.87</v>
      </c>
      <c r="I19" s="717">
        <v>33.549999999999997</v>
      </c>
      <c r="J19" s="717" t="s">
        <v>1112</v>
      </c>
      <c r="K19" s="717">
        <v>311.41000000000003</v>
      </c>
      <c r="L19" s="717">
        <v>126.87</v>
      </c>
      <c r="M19" s="717">
        <v>33.549999999999997</v>
      </c>
      <c r="N19" s="717" t="s">
        <v>1113</v>
      </c>
      <c r="O19" s="717">
        <v>311.41000000000003</v>
      </c>
      <c r="P19" s="717">
        <v>126.87</v>
      </c>
      <c r="Q19" s="717">
        <v>33.549999999999997</v>
      </c>
      <c r="R19" s="717" t="s">
        <v>7</v>
      </c>
      <c r="S19" s="717">
        <v>311.41000000000003</v>
      </c>
      <c r="T19" s="717">
        <v>126.87</v>
      </c>
      <c r="U19" s="717">
        <v>33.549999999999997</v>
      </c>
      <c r="V19" s="717" t="s">
        <v>7</v>
      </c>
    </row>
    <row r="20" spans="1:22" ht="50.1" customHeight="1" x14ac:dyDescent="0.2">
      <c r="A20" s="708">
        <v>5</v>
      </c>
      <c r="B20" s="716" t="s">
        <v>1116</v>
      </c>
      <c r="C20" s="717">
        <v>0</v>
      </c>
      <c r="D20" s="717">
        <v>0</v>
      </c>
      <c r="E20" s="717">
        <v>0</v>
      </c>
      <c r="F20" s="717" t="s">
        <v>7</v>
      </c>
      <c r="G20" s="717">
        <v>0</v>
      </c>
      <c r="H20" s="717">
        <v>0</v>
      </c>
      <c r="I20" s="717">
        <v>0</v>
      </c>
      <c r="J20" s="717"/>
      <c r="K20" s="717">
        <v>0</v>
      </c>
      <c r="L20" s="717">
        <v>0</v>
      </c>
      <c r="M20" s="717">
        <v>0</v>
      </c>
      <c r="N20" s="717"/>
      <c r="O20" s="717">
        <v>0</v>
      </c>
      <c r="P20" s="717">
        <v>0</v>
      </c>
      <c r="Q20" s="717">
        <v>0</v>
      </c>
      <c r="R20" s="717"/>
      <c r="S20" s="717">
        <v>0</v>
      </c>
      <c r="T20" s="717">
        <v>0</v>
      </c>
      <c r="U20" s="717">
        <v>0</v>
      </c>
      <c r="V20" s="717"/>
    </row>
    <row r="21" spans="1:22" ht="50.1" customHeight="1" x14ac:dyDescent="0.2">
      <c r="A21" s="708">
        <v>6</v>
      </c>
      <c r="B21" s="725" t="s">
        <v>1045</v>
      </c>
      <c r="C21" s="717">
        <v>463</v>
      </c>
      <c r="D21" s="717">
        <v>188.64</v>
      </c>
      <c r="E21" s="717">
        <v>49.88</v>
      </c>
      <c r="F21" s="717" t="s">
        <v>1182</v>
      </c>
      <c r="G21" s="717">
        <v>0</v>
      </c>
      <c r="H21" s="717">
        <v>0</v>
      </c>
      <c r="I21" s="717">
        <v>0</v>
      </c>
      <c r="J21" s="717"/>
      <c r="K21" s="717">
        <v>0</v>
      </c>
      <c r="L21" s="717">
        <v>0</v>
      </c>
      <c r="M21" s="717">
        <v>0</v>
      </c>
      <c r="N21" s="717"/>
      <c r="O21" s="717">
        <v>0</v>
      </c>
      <c r="P21" s="717">
        <v>0</v>
      </c>
      <c r="Q21" s="717">
        <v>0</v>
      </c>
      <c r="R21" s="717"/>
      <c r="S21" s="717">
        <v>0</v>
      </c>
      <c r="T21" s="717">
        <v>0</v>
      </c>
      <c r="U21" s="717">
        <v>0</v>
      </c>
      <c r="V21" s="717"/>
    </row>
    <row r="24" spans="1:22" ht="14.25" x14ac:dyDescent="0.2">
      <c r="A24" s="1186" t="s">
        <v>144</v>
      </c>
      <c r="B24" s="1186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</row>
    <row r="25" spans="1:22" ht="14.25" x14ac:dyDescent="0.2">
      <c r="A25" s="710"/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</row>
    <row r="28" spans="1:22" x14ac:dyDescent="0.2">
      <c r="A28" s="9" t="s">
        <v>1191</v>
      </c>
      <c r="H28" s="1085" t="s">
        <v>804</v>
      </c>
      <c r="I28" s="1085"/>
      <c r="J28" s="1085"/>
      <c r="K28" s="1085"/>
      <c r="L28" s="9"/>
      <c r="M28" s="1096"/>
      <c r="N28" s="1096"/>
      <c r="O28" s="1096"/>
      <c r="P28" s="1096"/>
      <c r="Q28" s="1085" t="s">
        <v>803</v>
      </c>
      <c r="R28" s="1085"/>
      <c r="S28" s="1085"/>
      <c r="T28" s="1085"/>
      <c r="U28" s="1085"/>
      <c r="V28" s="1085"/>
    </row>
    <row r="29" spans="1:22" x14ac:dyDescent="0.2">
      <c r="H29" s="1084" t="s">
        <v>802</v>
      </c>
      <c r="I29" s="1084"/>
      <c r="J29" s="1084"/>
      <c r="K29" s="1084"/>
      <c r="L29" s="9"/>
      <c r="M29" s="1084"/>
      <c r="N29" s="1084"/>
      <c r="O29" s="1084"/>
      <c r="P29" s="1084"/>
      <c r="Q29" s="1085" t="s">
        <v>802</v>
      </c>
      <c r="R29" s="1085"/>
      <c r="S29" s="1085"/>
      <c r="T29" s="1085"/>
      <c r="U29" s="1085"/>
      <c r="V29" s="1085"/>
    </row>
    <row r="30" spans="1:22" x14ac:dyDescent="0.2">
      <c r="H30" s="1084" t="s">
        <v>805</v>
      </c>
      <c r="I30" s="1084"/>
      <c r="J30" s="1084"/>
      <c r="K30" s="1084"/>
      <c r="L30" s="9"/>
      <c r="M30" s="1096"/>
      <c r="N30" s="1096"/>
      <c r="O30" s="1096"/>
      <c r="P30" s="1096"/>
      <c r="Q30" s="9"/>
      <c r="R30" s="9"/>
      <c r="S30" s="9"/>
      <c r="T30" s="711"/>
      <c r="U30" s="711"/>
      <c r="V30" s="711"/>
    </row>
    <row r="31" spans="1:22" x14ac:dyDescent="0.2">
      <c r="B31" s="1044"/>
      <c r="C31" s="1044" t="s">
        <v>1273</v>
      </c>
      <c r="D31" s="1044" t="s">
        <v>1278</v>
      </c>
      <c r="E31" s="1044" t="s">
        <v>1274</v>
      </c>
      <c r="F31" s="1044" t="s">
        <v>1275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4.25" x14ac:dyDescent="0.2">
      <c r="B32" s="716" t="s">
        <v>186</v>
      </c>
      <c r="C32" s="1047">
        <v>43663</v>
      </c>
      <c r="D32" s="1047">
        <v>43675</v>
      </c>
      <c r="E32" s="1047">
        <v>43689</v>
      </c>
      <c r="F32" s="1047">
        <v>43697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6" ht="14.25" x14ac:dyDescent="0.2">
      <c r="B33" s="716" t="s">
        <v>136</v>
      </c>
      <c r="C33" s="1047">
        <v>43755</v>
      </c>
      <c r="D33" s="1047">
        <v>43762</v>
      </c>
      <c r="E33" s="1047">
        <v>43774</v>
      </c>
      <c r="F33" s="1047">
        <v>43782</v>
      </c>
    </row>
    <row r="34" spans="2:6" ht="14.25" x14ac:dyDescent="0.2">
      <c r="B34" s="716" t="s">
        <v>137</v>
      </c>
      <c r="C34" s="1047">
        <v>43851</v>
      </c>
      <c r="D34" s="1047">
        <v>43864</v>
      </c>
      <c r="E34" s="1047">
        <v>43876</v>
      </c>
      <c r="F34" s="1047">
        <v>43882</v>
      </c>
    </row>
    <row r="36" spans="2:6" x14ac:dyDescent="0.2">
      <c r="B36" s="1160" t="s">
        <v>1277</v>
      </c>
      <c r="C36" s="1157" t="s">
        <v>1276</v>
      </c>
      <c r="D36" s="1158"/>
      <c r="E36" s="1158"/>
      <c r="F36" s="1159"/>
    </row>
    <row r="37" spans="2:6" ht="25.5" x14ac:dyDescent="0.2">
      <c r="B37" s="1160"/>
      <c r="C37" s="1043" t="s">
        <v>1278</v>
      </c>
      <c r="D37" s="1043" t="s">
        <v>1274</v>
      </c>
      <c r="E37" s="1043" t="s">
        <v>1275</v>
      </c>
      <c r="F37" s="1046" t="s">
        <v>1279</v>
      </c>
    </row>
    <row r="38" spans="2:6" ht="14.25" x14ac:dyDescent="0.2">
      <c r="B38" s="716" t="s">
        <v>186</v>
      </c>
      <c r="C38" s="1042">
        <f>D32-C32</f>
        <v>12</v>
      </c>
      <c r="D38" s="1042">
        <f>E32-D32</f>
        <v>14</v>
      </c>
      <c r="E38" s="1042">
        <f>F32-E32</f>
        <v>8</v>
      </c>
      <c r="F38" s="1045">
        <f>F32-C32</f>
        <v>34</v>
      </c>
    </row>
    <row r="39" spans="2:6" ht="14.25" x14ac:dyDescent="0.2">
      <c r="B39" s="716" t="s">
        <v>136</v>
      </c>
      <c r="C39" s="1042">
        <f t="shared" ref="C39:E39" si="0">D33-C33</f>
        <v>7</v>
      </c>
      <c r="D39" s="1042">
        <f t="shared" si="0"/>
        <v>12</v>
      </c>
      <c r="E39" s="1042">
        <f t="shared" si="0"/>
        <v>8</v>
      </c>
      <c r="F39" s="1045">
        <f t="shared" ref="F39:F40" si="1">F33-C33</f>
        <v>27</v>
      </c>
    </row>
    <row r="40" spans="2:6" ht="14.25" x14ac:dyDescent="0.2">
      <c r="B40" s="716" t="s">
        <v>137</v>
      </c>
      <c r="C40" s="1042">
        <f t="shared" ref="C40:E40" si="2">D34-C34</f>
        <v>13</v>
      </c>
      <c r="D40" s="1042">
        <f t="shared" si="2"/>
        <v>12</v>
      </c>
      <c r="E40" s="1042">
        <f t="shared" si="2"/>
        <v>6</v>
      </c>
      <c r="F40" s="1045">
        <f t="shared" si="1"/>
        <v>31</v>
      </c>
    </row>
  </sheetData>
  <mergeCells count="39">
    <mergeCell ref="H30:K30"/>
    <mergeCell ref="M30:P30"/>
    <mergeCell ref="A14:B14"/>
    <mergeCell ref="A18:B18"/>
    <mergeCell ref="A24:V24"/>
    <mergeCell ref="H28:K28"/>
    <mergeCell ref="M28:P28"/>
    <mergeCell ref="Q28:V28"/>
    <mergeCell ref="H29:K29"/>
    <mergeCell ref="M29:P29"/>
    <mergeCell ref="Q29:V29"/>
    <mergeCell ref="V10:V12"/>
    <mergeCell ref="O8:V8"/>
    <mergeCell ref="C9:C12"/>
    <mergeCell ref="D9:D12"/>
    <mergeCell ref="E9:E12"/>
    <mergeCell ref="G9:J9"/>
    <mergeCell ref="K9:N9"/>
    <mergeCell ref="O9:R9"/>
    <mergeCell ref="S9:V9"/>
    <mergeCell ref="G10:I11"/>
    <mergeCell ref="J10:J12"/>
    <mergeCell ref="K10:M11"/>
    <mergeCell ref="N10:N12"/>
    <mergeCell ref="O10:Q11"/>
    <mergeCell ref="R10:R12"/>
    <mergeCell ref="S10:U11"/>
    <mergeCell ref="G8:N8"/>
    <mergeCell ref="C3:N3"/>
    <mergeCell ref="B5:S5"/>
    <mergeCell ref="U5:V5"/>
    <mergeCell ref="A7:B7"/>
    <mergeCell ref="O7:V7"/>
    <mergeCell ref="C36:F36"/>
    <mergeCell ref="B36:B37"/>
    <mergeCell ref="A8:A12"/>
    <mergeCell ref="B8:B12"/>
    <mergeCell ref="C8:E8"/>
    <mergeCell ref="F8:F12"/>
  </mergeCells>
  <printOptions horizontalCentered="1"/>
  <pageMargins left="0.70866141732283472" right="0.70866141732283472" top="0.23622047244094491" bottom="0" header="0.31496062992125984" footer="0.31496062992125984"/>
  <pageSetup paperSize="9" scale="4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00"/>
    <pageSetUpPr fitToPage="1"/>
  </sheetPr>
  <dimension ref="A1:T47"/>
  <sheetViews>
    <sheetView view="pageBreakPreview" topLeftCell="C4" zoomScaleNormal="70" zoomScaleSheetLayoutView="100" workbookViewId="0">
      <selection activeCell="I35" sqref="I35"/>
    </sheetView>
  </sheetViews>
  <sheetFormatPr defaultColWidth="9.140625" defaultRowHeight="12.75" x14ac:dyDescent="0.2"/>
  <cols>
    <col min="1" max="1" width="5.5703125" style="131" customWidth="1"/>
    <col min="2" max="2" width="14.42578125" style="131" customWidth="1"/>
    <col min="3" max="3" width="10.28515625" style="131" customWidth="1"/>
    <col min="4" max="4" width="9.7109375" style="131" customWidth="1"/>
    <col min="5" max="6" width="9.85546875" style="131" customWidth="1"/>
    <col min="7" max="7" width="10.85546875" style="131" customWidth="1"/>
    <col min="8" max="8" width="12.85546875" style="131" customWidth="1"/>
    <col min="9" max="9" width="12.140625" style="123" customWidth="1"/>
    <col min="10" max="10" width="12.28515625" style="123" customWidth="1"/>
    <col min="11" max="11" width="8" style="123" customWidth="1"/>
    <col min="12" max="14" width="8.140625" style="123" customWidth="1"/>
    <col min="15" max="15" width="8.42578125" style="123" customWidth="1"/>
    <col min="16" max="16" width="8.140625" style="123" customWidth="1"/>
    <col min="17" max="17" width="8.85546875" style="123" customWidth="1"/>
    <col min="18" max="18" width="8.140625" style="123" customWidth="1"/>
    <col min="19" max="19" width="9.140625" style="123"/>
    <col min="20" max="20" width="9.5703125" style="123" bestFit="1" customWidth="1"/>
    <col min="21" max="16384" width="9.140625" style="123"/>
  </cols>
  <sheetData>
    <row r="1" spans="1:20" ht="12.75" customHeight="1" x14ac:dyDescent="0.2">
      <c r="G1" s="1504"/>
      <c r="H1" s="1504"/>
      <c r="I1" s="1504"/>
      <c r="J1" s="131"/>
      <c r="K1" s="131"/>
      <c r="L1" s="131"/>
      <c r="M1" s="131"/>
      <c r="N1" s="131"/>
      <c r="O1" s="131"/>
      <c r="P1" s="131"/>
      <c r="Q1" s="1506" t="s">
        <v>494</v>
      </c>
      <c r="R1" s="1506"/>
      <c r="S1" s="131"/>
      <c r="T1" s="131"/>
    </row>
    <row r="2" spans="1:20" ht="15.75" x14ac:dyDescent="0.25">
      <c r="A2" s="1502" t="s">
        <v>0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31"/>
      <c r="T2" s="131"/>
    </row>
    <row r="3" spans="1:20" ht="18" x14ac:dyDescent="0.25">
      <c r="A3" s="1503" t="s">
        <v>921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3"/>
    </row>
    <row r="4" spans="1:20" ht="12.75" customHeight="1" x14ac:dyDescent="0.2">
      <c r="A4" s="1501" t="s">
        <v>982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31"/>
      <c r="T4" s="131"/>
    </row>
    <row r="5" spans="1:20" s="124" customFormat="1" ht="7.5" customHeight="1" x14ac:dyDescent="0.2">
      <c r="A5" s="1501"/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31"/>
      <c r="T5" s="131"/>
    </row>
    <row r="6" spans="1:20" x14ac:dyDescent="0.2">
      <c r="A6" s="1505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05"/>
      <c r="R6" s="1505"/>
      <c r="S6" s="131"/>
      <c r="T6" s="131"/>
    </row>
    <row r="7" spans="1:20" x14ac:dyDescent="0.2">
      <c r="A7" s="26" t="s">
        <v>687</v>
      </c>
      <c r="B7" s="26"/>
      <c r="H7" s="143"/>
      <c r="I7" s="131"/>
      <c r="J7" s="131"/>
      <c r="K7" s="131"/>
      <c r="L7" s="1494"/>
      <c r="M7" s="1494"/>
      <c r="N7" s="1494"/>
      <c r="O7" s="1494"/>
      <c r="P7" s="1494"/>
      <c r="Q7" s="1494"/>
      <c r="R7" s="1494"/>
      <c r="S7" s="131"/>
      <c r="T7" s="131"/>
    </row>
    <row r="8" spans="1:20" ht="53.25" customHeight="1" x14ac:dyDescent="0.2">
      <c r="A8" s="1495" t="s">
        <v>2</v>
      </c>
      <c r="B8" s="1495" t="s">
        <v>3</v>
      </c>
      <c r="C8" s="1496" t="s">
        <v>447</v>
      </c>
      <c r="D8" s="1497"/>
      <c r="E8" s="1497"/>
      <c r="F8" s="1497"/>
      <c r="G8" s="1498"/>
      <c r="H8" s="1499" t="s">
        <v>80</v>
      </c>
      <c r="I8" s="1496" t="s">
        <v>81</v>
      </c>
      <c r="J8" s="1497"/>
      <c r="K8" s="1497"/>
      <c r="L8" s="1498"/>
      <c r="M8" s="1496" t="s">
        <v>609</v>
      </c>
      <c r="N8" s="1497"/>
      <c r="O8" s="1497"/>
      <c r="P8" s="1497"/>
      <c r="Q8" s="1497"/>
      <c r="R8" s="1497"/>
      <c r="S8" s="1495" t="s">
        <v>845</v>
      </c>
      <c r="T8" s="1495"/>
    </row>
    <row r="9" spans="1:20" ht="53.25" customHeight="1" x14ac:dyDescent="0.2">
      <c r="A9" s="1495"/>
      <c r="B9" s="1495"/>
      <c r="C9" s="194" t="s">
        <v>5</v>
      </c>
      <c r="D9" s="194" t="s">
        <v>6</v>
      </c>
      <c r="E9" s="194" t="s">
        <v>321</v>
      </c>
      <c r="F9" s="197" t="s">
        <v>92</v>
      </c>
      <c r="G9" s="197" t="s">
        <v>202</v>
      </c>
      <c r="H9" s="1500"/>
      <c r="I9" s="194" t="s">
        <v>159</v>
      </c>
      <c r="J9" s="194" t="s">
        <v>104</v>
      </c>
      <c r="K9" s="194" t="s">
        <v>105</v>
      </c>
      <c r="L9" s="194" t="s">
        <v>399</v>
      </c>
      <c r="M9" s="194" t="s">
        <v>16</v>
      </c>
      <c r="N9" s="194" t="s">
        <v>610</v>
      </c>
      <c r="O9" s="194" t="s">
        <v>611</v>
      </c>
      <c r="P9" s="194" t="s">
        <v>612</v>
      </c>
      <c r="Q9" s="194" t="s">
        <v>613</v>
      </c>
      <c r="R9" s="194" t="s">
        <v>614</v>
      </c>
      <c r="S9" s="274" t="s">
        <v>846</v>
      </c>
      <c r="T9" s="274" t="s">
        <v>847</v>
      </c>
    </row>
    <row r="10" spans="1:20" s="125" customFormat="1" x14ac:dyDescent="0.2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4">
        <v>11</v>
      </c>
      <c r="L10" s="144">
        <v>12</v>
      </c>
      <c r="M10" s="144">
        <v>13</v>
      </c>
      <c r="N10" s="144">
        <v>14</v>
      </c>
      <c r="O10" s="144">
        <v>15</v>
      </c>
      <c r="P10" s="144">
        <v>16</v>
      </c>
      <c r="Q10" s="144">
        <v>17</v>
      </c>
      <c r="R10" s="144">
        <v>18</v>
      </c>
      <c r="S10" s="160">
        <v>19</v>
      </c>
      <c r="T10" s="160">
        <v>20</v>
      </c>
    </row>
    <row r="11" spans="1:20" ht="15" x14ac:dyDescent="0.25">
      <c r="A11" s="152">
        <v>1</v>
      </c>
      <c r="B11" s="154" t="s">
        <v>641</v>
      </c>
      <c r="C11" s="490">
        <f>'enrolment vs availed_UPY '!H11</f>
        <v>0</v>
      </c>
      <c r="D11" s="490">
        <f>'enrolment vs availed_UPY '!I11</f>
        <v>71734</v>
      </c>
      <c r="E11" s="490">
        <v>0</v>
      </c>
      <c r="F11" s="490">
        <f>'enrolment vs availed_UPY '!K11</f>
        <v>1686</v>
      </c>
      <c r="G11" s="490">
        <f t="shared" ref="G11:G35" si="0">SUM(C11:F11)</f>
        <v>73420</v>
      </c>
      <c r="H11" s="498">
        <v>230</v>
      </c>
      <c r="I11" s="499">
        <f>J11</f>
        <v>2532.9899999999998</v>
      </c>
      <c r="J11" s="500">
        <f>(G11*H11*150)/1000000</f>
        <v>2532.9899999999998</v>
      </c>
      <c r="K11" s="500">
        <v>0</v>
      </c>
      <c r="L11" s="500">
        <v>0</v>
      </c>
      <c r="M11" s="490"/>
      <c r="N11" s="490"/>
      <c r="O11" s="490"/>
      <c r="P11" s="490"/>
      <c r="Q11" s="490"/>
      <c r="R11" s="490"/>
      <c r="S11" s="490" t="s">
        <v>1076</v>
      </c>
      <c r="T11" s="500">
        <f>J11*1400/100000</f>
        <v>35.461859999999994</v>
      </c>
    </row>
    <row r="12" spans="1:20" ht="15" x14ac:dyDescent="0.25">
      <c r="A12" s="152">
        <v>2</v>
      </c>
      <c r="B12" s="154" t="s">
        <v>642</v>
      </c>
      <c r="C12" s="490">
        <f>'enrolment vs availed_UPY '!H12</f>
        <v>1143</v>
      </c>
      <c r="D12" s="490">
        <f>'enrolment vs availed_UPY '!I12</f>
        <v>149765</v>
      </c>
      <c r="E12" s="490">
        <v>0</v>
      </c>
      <c r="F12" s="490">
        <f>'enrolment vs availed_UPY '!K12</f>
        <v>4092</v>
      </c>
      <c r="G12" s="490">
        <f t="shared" si="0"/>
        <v>155000</v>
      </c>
      <c r="H12" s="498">
        <v>230</v>
      </c>
      <c r="I12" s="499">
        <f t="shared" ref="I12:I34" si="1">J12</f>
        <v>5347.5</v>
      </c>
      <c r="J12" s="500">
        <f t="shared" ref="J12:J34" si="2">(G12*H12*150)/1000000</f>
        <v>5347.5</v>
      </c>
      <c r="K12" s="500">
        <v>0</v>
      </c>
      <c r="L12" s="500">
        <v>0</v>
      </c>
      <c r="M12" s="490"/>
      <c r="N12" s="490"/>
      <c r="O12" s="490"/>
      <c r="P12" s="490"/>
      <c r="Q12" s="490"/>
      <c r="R12" s="490"/>
      <c r="S12" s="490" t="s">
        <v>1076</v>
      </c>
      <c r="T12" s="500">
        <f t="shared" ref="T12:T35" si="3">J12*1400/100000</f>
        <v>74.864999999999995</v>
      </c>
    </row>
    <row r="13" spans="1:20" ht="15" x14ac:dyDescent="0.25">
      <c r="A13" s="152">
        <v>3</v>
      </c>
      <c r="B13" s="154" t="s">
        <v>643</v>
      </c>
      <c r="C13" s="490">
        <f>'enrolment vs availed_UPY '!H13</f>
        <v>0</v>
      </c>
      <c r="D13" s="490">
        <f>'enrolment vs availed_UPY '!I13</f>
        <v>147563</v>
      </c>
      <c r="E13" s="490">
        <v>0</v>
      </c>
      <c r="F13" s="490">
        <f>'enrolment vs availed_UPY '!K13</f>
        <v>11941</v>
      </c>
      <c r="G13" s="490">
        <f t="shared" si="0"/>
        <v>159504</v>
      </c>
      <c r="H13" s="498">
        <v>230</v>
      </c>
      <c r="I13" s="499">
        <f t="shared" si="1"/>
        <v>5502.8879999999999</v>
      </c>
      <c r="J13" s="500">
        <f t="shared" si="2"/>
        <v>5502.8879999999999</v>
      </c>
      <c r="K13" s="500">
        <v>0</v>
      </c>
      <c r="L13" s="500">
        <v>0</v>
      </c>
      <c r="M13" s="490"/>
      <c r="N13" s="490"/>
      <c r="O13" s="490"/>
      <c r="P13" s="490"/>
      <c r="Q13" s="490"/>
      <c r="R13" s="490"/>
      <c r="S13" s="490" t="s">
        <v>1076</v>
      </c>
      <c r="T13" s="500">
        <f t="shared" si="3"/>
        <v>77.040431999999996</v>
      </c>
    </row>
    <row r="14" spans="1:20" ht="15" x14ac:dyDescent="0.25">
      <c r="A14" s="152">
        <v>4</v>
      </c>
      <c r="B14" s="154" t="s">
        <v>644</v>
      </c>
      <c r="C14" s="490">
        <f>'enrolment vs availed_UPY '!H14</f>
        <v>0</v>
      </c>
      <c r="D14" s="490">
        <f>'enrolment vs availed_UPY '!I14</f>
        <v>171672</v>
      </c>
      <c r="E14" s="490">
        <v>0</v>
      </c>
      <c r="F14" s="490">
        <f>'enrolment vs availed_UPY '!K14</f>
        <v>4356</v>
      </c>
      <c r="G14" s="490">
        <f t="shared" si="0"/>
        <v>176028</v>
      </c>
      <c r="H14" s="498">
        <v>230</v>
      </c>
      <c r="I14" s="499">
        <f t="shared" si="1"/>
        <v>6072.9660000000003</v>
      </c>
      <c r="J14" s="500">
        <f t="shared" si="2"/>
        <v>6072.9660000000003</v>
      </c>
      <c r="K14" s="500">
        <v>0</v>
      </c>
      <c r="L14" s="500">
        <v>0</v>
      </c>
      <c r="M14" s="490"/>
      <c r="N14" s="490"/>
      <c r="O14" s="490"/>
      <c r="P14" s="490"/>
      <c r="Q14" s="490"/>
      <c r="R14" s="490"/>
      <c r="S14" s="490" t="s">
        <v>1076</v>
      </c>
      <c r="T14" s="500">
        <f t="shared" si="3"/>
        <v>85.021523999999999</v>
      </c>
    </row>
    <row r="15" spans="1:20" ht="15" x14ac:dyDescent="0.25">
      <c r="A15" s="152">
        <v>5</v>
      </c>
      <c r="B15" s="154" t="s">
        <v>645</v>
      </c>
      <c r="C15" s="490">
        <f>'enrolment vs availed_UPY '!H15</f>
        <v>0</v>
      </c>
      <c r="D15" s="490">
        <f>'enrolment vs availed_UPY '!I15</f>
        <v>179749</v>
      </c>
      <c r="E15" s="490">
        <v>0</v>
      </c>
      <c r="F15" s="490">
        <f>'enrolment vs availed_UPY '!K15</f>
        <v>7931</v>
      </c>
      <c r="G15" s="490">
        <f t="shared" si="0"/>
        <v>187680</v>
      </c>
      <c r="H15" s="498">
        <v>230</v>
      </c>
      <c r="I15" s="499">
        <f t="shared" si="1"/>
        <v>6474.96</v>
      </c>
      <c r="J15" s="500">
        <f t="shared" si="2"/>
        <v>6474.96</v>
      </c>
      <c r="K15" s="500">
        <v>0</v>
      </c>
      <c r="L15" s="500">
        <v>0</v>
      </c>
      <c r="M15" s="490"/>
      <c r="N15" s="490"/>
      <c r="O15" s="490"/>
      <c r="P15" s="490"/>
      <c r="Q15" s="490"/>
      <c r="R15" s="490"/>
      <c r="S15" s="490" t="s">
        <v>1076</v>
      </c>
      <c r="T15" s="500">
        <f t="shared" si="3"/>
        <v>90.649439999999998</v>
      </c>
    </row>
    <row r="16" spans="1:20" ht="15" x14ac:dyDescent="0.25">
      <c r="A16" s="152">
        <v>6</v>
      </c>
      <c r="B16" s="154" t="s">
        <v>646</v>
      </c>
      <c r="C16" s="490">
        <f>'enrolment vs availed_UPY '!H16</f>
        <v>0</v>
      </c>
      <c r="D16" s="490">
        <f>'enrolment vs availed_UPY '!I16</f>
        <v>98395</v>
      </c>
      <c r="E16" s="490">
        <v>0</v>
      </c>
      <c r="F16" s="490">
        <f>'enrolment vs availed_UPY '!K16</f>
        <v>0</v>
      </c>
      <c r="G16" s="490">
        <f t="shared" si="0"/>
        <v>98395</v>
      </c>
      <c r="H16" s="498">
        <v>230</v>
      </c>
      <c r="I16" s="499">
        <f t="shared" si="1"/>
        <v>3394.6275000000001</v>
      </c>
      <c r="J16" s="500">
        <f t="shared" si="2"/>
        <v>3394.6275000000001</v>
      </c>
      <c r="K16" s="500">
        <v>0</v>
      </c>
      <c r="L16" s="500">
        <v>0</v>
      </c>
      <c r="M16" s="490"/>
      <c r="N16" s="490"/>
      <c r="O16" s="490"/>
      <c r="P16" s="490"/>
      <c r="Q16" s="490"/>
      <c r="R16" s="490"/>
      <c r="S16" s="490" t="s">
        <v>1076</v>
      </c>
      <c r="T16" s="500">
        <f t="shared" si="3"/>
        <v>47.524785000000001</v>
      </c>
    </row>
    <row r="17" spans="1:20" ht="15" x14ac:dyDescent="0.25">
      <c r="A17" s="152">
        <v>7</v>
      </c>
      <c r="B17" s="154" t="s">
        <v>647</v>
      </c>
      <c r="C17" s="490">
        <f>'enrolment vs availed_UPY '!H17</f>
        <v>0</v>
      </c>
      <c r="D17" s="490">
        <f>'enrolment vs availed_UPY '!I17</f>
        <v>152661</v>
      </c>
      <c r="E17" s="490">
        <v>0</v>
      </c>
      <c r="F17" s="490">
        <f>'enrolment vs availed_UPY '!K17</f>
        <v>21343</v>
      </c>
      <c r="G17" s="490">
        <f t="shared" si="0"/>
        <v>174004</v>
      </c>
      <c r="H17" s="498">
        <v>230</v>
      </c>
      <c r="I17" s="499">
        <f t="shared" si="1"/>
        <v>6003.1379999999999</v>
      </c>
      <c r="J17" s="500">
        <f t="shared" si="2"/>
        <v>6003.1379999999999</v>
      </c>
      <c r="K17" s="500">
        <v>0</v>
      </c>
      <c r="L17" s="500">
        <v>0</v>
      </c>
      <c r="M17" s="490"/>
      <c r="N17" s="490"/>
      <c r="O17" s="490"/>
      <c r="P17" s="490"/>
      <c r="Q17" s="490"/>
      <c r="R17" s="490"/>
      <c r="S17" s="490" t="s">
        <v>1076</v>
      </c>
      <c r="T17" s="500">
        <f t="shared" si="3"/>
        <v>84.043931999999998</v>
      </c>
    </row>
    <row r="18" spans="1:20" ht="15" x14ac:dyDescent="0.25">
      <c r="A18" s="152">
        <v>8</v>
      </c>
      <c r="B18" s="154" t="s">
        <v>648</v>
      </c>
      <c r="C18" s="490">
        <f>'enrolment vs availed_UPY '!H18</f>
        <v>90</v>
      </c>
      <c r="D18" s="490">
        <f>'enrolment vs availed_UPY '!I18</f>
        <v>15306</v>
      </c>
      <c r="E18" s="490">
        <v>0</v>
      </c>
      <c r="F18" s="490">
        <f>'enrolment vs availed_UPY '!K18</f>
        <v>0</v>
      </c>
      <c r="G18" s="490">
        <f t="shared" si="0"/>
        <v>15396</v>
      </c>
      <c r="H18" s="498">
        <v>230</v>
      </c>
      <c r="I18" s="499">
        <f t="shared" si="1"/>
        <v>531.16200000000003</v>
      </c>
      <c r="J18" s="500">
        <f t="shared" si="2"/>
        <v>531.16200000000003</v>
      </c>
      <c r="K18" s="500">
        <v>0</v>
      </c>
      <c r="L18" s="500">
        <v>0</v>
      </c>
      <c r="M18" s="490"/>
      <c r="N18" s="490"/>
      <c r="O18" s="490"/>
      <c r="P18" s="490"/>
      <c r="Q18" s="490"/>
      <c r="R18" s="490"/>
      <c r="S18" s="490" t="s">
        <v>1076</v>
      </c>
      <c r="T18" s="500">
        <f t="shared" si="3"/>
        <v>7.4362680000000001</v>
      </c>
    </row>
    <row r="19" spans="1:20" ht="15" x14ac:dyDescent="0.25">
      <c r="A19" s="152">
        <v>9</v>
      </c>
      <c r="B19" s="154" t="s">
        <v>649</v>
      </c>
      <c r="C19" s="490">
        <f>'enrolment vs availed_UPY '!H19</f>
        <v>1303</v>
      </c>
      <c r="D19" s="490">
        <f>'enrolment vs availed_UPY '!I19</f>
        <v>166395</v>
      </c>
      <c r="E19" s="490">
        <v>0</v>
      </c>
      <c r="F19" s="490">
        <f>'enrolment vs availed_UPY '!K19</f>
        <v>9648</v>
      </c>
      <c r="G19" s="490">
        <f t="shared" si="0"/>
        <v>177346</v>
      </c>
      <c r="H19" s="498">
        <v>230</v>
      </c>
      <c r="I19" s="499">
        <f t="shared" si="1"/>
        <v>6118.4369999999999</v>
      </c>
      <c r="J19" s="500">
        <f t="shared" si="2"/>
        <v>6118.4369999999999</v>
      </c>
      <c r="K19" s="500">
        <v>0</v>
      </c>
      <c r="L19" s="500">
        <v>0</v>
      </c>
      <c r="M19" s="490"/>
      <c r="N19" s="490"/>
      <c r="O19" s="490"/>
      <c r="P19" s="490"/>
      <c r="Q19" s="490"/>
      <c r="R19" s="490"/>
      <c r="S19" s="490" t="s">
        <v>1076</v>
      </c>
      <c r="T19" s="500">
        <f t="shared" si="3"/>
        <v>85.658118000000002</v>
      </c>
    </row>
    <row r="20" spans="1:20" ht="15" x14ac:dyDescent="0.25">
      <c r="A20" s="152">
        <v>10</v>
      </c>
      <c r="B20" s="154" t="s">
        <v>650</v>
      </c>
      <c r="C20" s="490">
        <f>'enrolment vs availed_UPY '!H20</f>
        <v>0</v>
      </c>
      <c r="D20" s="490">
        <f>'enrolment vs availed_UPY '!I20</f>
        <v>163057</v>
      </c>
      <c r="E20" s="490">
        <v>0</v>
      </c>
      <c r="F20" s="490">
        <f>'enrolment vs availed_UPY '!K20</f>
        <v>3189</v>
      </c>
      <c r="G20" s="490">
        <f t="shared" si="0"/>
        <v>166246</v>
      </c>
      <c r="H20" s="498">
        <v>230</v>
      </c>
      <c r="I20" s="499">
        <f t="shared" si="1"/>
        <v>5735.4870000000001</v>
      </c>
      <c r="J20" s="500">
        <f t="shared" si="2"/>
        <v>5735.4870000000001</v>
      </c>
      <c r="K20" s="500">
        <v>0</v>
      </c>
      <c r="L20" s="500">
        <v>0</v>
      </c>
      <c r="M20" s="490"/>
      <c r="N20" s="490"/>
      <c r="O20" s="490"/>
      <c r="P20" s="490"/>
      <c r="Q20" s="490"/>
      <c r="R20" s="490"/>
      <c r="S20" s="490" t="s">
        <v>1076</v>
      </c>
      <c r="T20" s="500">
        <f t="shared" si="3"/>
        <v>80.296818000000002</v>
      </c>
    </row>
    <row r="21" spans="1:20" ht="15" x14ac:dyDescent="0.25">
      <c r="A21" s="152">
        <v>11</v>
      </c>
      <c r="B21" s="154" t="s">
        <v>651</v>
      </c>
      <c r="C21" s="490">
        <f>'enrolment vs availed_UPY '!H21</f>
        <v>810</v>
      </c>
      <c r="D21" s="490">
        <f>'enrolment vs availed_UPY '!I21</f>
        <v>103809</v>
      </c>
      <c r="E21" s="490">
        <v>0</v>
      </c>
      <c r="F21" s="490">
        <f>'enrolment vs availed_UPY '!K21</f>
        <v>2438</v>
      </c>
      <c r="G21" s="490">
        <f t="shared" si="0"/>
        <v>107057</v>
      </c>
      <c r="H21" s="498">
        <v>230</v>
      </c>
      <c r="I21" s="499">
        <f t="shared" si="1"/>
        <v>3693.4665</v>
      </c>
      <c r="J21" s="500">
        <f t="shared" si="2"/>
        <v>3693.4665</v>
      </c>
      <c r="K21" s="500">
        <v>0</v>
      </c>
      <c r="L21" s="500">
        <v>0</v>
      </c>
      <c r="M21" s="490"/>
      <c r="N21" s="490"/>
      <c r="O21" s="490"/>
      <c r="P21" s="490"/>
      <c r="Q21" s="490"/>
      <c r="R21" s="490"/>
      <c r="S21" s="490" t="s">
        <v>1076</v>
      </c>
      <c r="T21" s="500">
        <f t="shared" si="3"/>
        <v>51.708530999999994</v>
      </c>
    </row>
    <row r="22" spans="1:20" ht="15" x14ac:dyDescent="0.25">
      <c r="A22" s="152">
        <v>12</v>
      </c>
      <c r="B22" s="154" t="s">
        <v>652</v>
      </c>
      <c r="C22" s="490">
        <f>'enrolment vs availed_UPY '!H22</f>
        <v>2281</v>
      </c>
      <c r="D22" s="490">
        <f>'enrolment vs availed_UPY '!I22</f>
        <v>118036</v>
      </c>
      <c r="E22" s="490">
        <v>0</v>
      </c>
      <c r="F22" s="490">
        <f>'enrolment vs availed_UPY '!K22</f>
        <v>575</v>
      </c>
      <c r="G22" s="490">
        <f t="shared" si="0"/>
        <v>120892</v>
      </c>
      <c r="H22" s="498">
        <v>230</v>
      </c>
      <c r="I22" s="499">
        <f t="shared" si="1"/>
        <v>4170.7740000000003</v>
      </c>
      <c r="J22" s="500">
        <f t="shared" si="2"/>
        <v>4170.7740000000003</v>
      </c>
      <c r="K22" s="500">
        <v>0</v>
      </c>
      <c r="L22" s="500">
        <v>0</v>
      </c>
      <c r="M22" s="490"/>
      <c r="N22" s="490"/>
      <c r="O22" s="490"/>
      <c r="P22" s="490"/>
      <c r="Q22" s="490"/>
      <c r="R22" s="490"/>
      <c r="S22" s="490" t="s">
        <v>1076</v>
      </c>
      <c r="T22" s="500">
        <f t="shared" si="3"/>
        <v>58.390836000000007</v>
      </c>
    </row>
    <row r="23" spans="1:20" ht="15" x14ac:dyDescent="0.25">
      <c r="A23" s="152">
        <v>13</v>
      </c>
      <c r="B23" s="154" t="s">
        <v>653</v>
      </c>
      <c r="C23" s="490">
        <f>'enrolment vs availed_UPY '!H23</f>
        <v>442</v>
      </c>
      <c r="D23" s="490">
        <f>'enrolment vs availed_UPY '!I23</f>
        <v>196234</v>
      </c>
      <c r="E23" s="490">
        <v>0</v>
      </c>
      <c r="F23" s="490">
        <f>'enrolment vs availed_UPY '!K23</f>
        <v>42470</v>
      </c>
      <c r="G23" s="490">
        <f t="shared" si="0"/>
        <v>239146</v>
      </c>
      <c r="H23" s="498">
        <v>230</v>
      </c>
      <c r="I23" s="499">
        <f t="shared" si="1"/>
        <v>8250.5370000000003</v>
      </c>
      <c r="J23" s="500">
        <f t="shared" si="2"/>
        <v>8250.5370000000003</v>
      </c>
      <c r="K23" s="500">
        <v>0</v>
      </c>
      <c r="L23" s="500">
        <v>0</v>
      </c>
      <c r="M23" s="490"/>
      <c r="N23" s="490"/>
      <c r="O23" s="490"/>
      <c r="P23" s="490"/>
      <c r="Q23" s="490"/>
      <c r="R23" s="490"/>
      <c r="S23" s="490" t="s">
        <v>1076</v>
      </c>
      <c r="T23" s="500">
        <f t="shared" si="3"/>
        <v>115.507518</v>
      </c>
    </row>
    <row r="24" spans="1:20" ht="15" x14ac:dyDescent="0.25">
      <c r="A24" s="152">
        <v>14</v>
      </c>
      <c r="B24" s="154" t="s">
        <v>654</v>
      </c>
      <c r="C24" s="490">
        <f>'enrolment vs availed_UPY '!H24</f>
        <v>0</v>
      </c>
      <c r="D24" s="490">
        <f>'enrolment vs availed_UPY '!I24</f>
        <v>428955</v>
      </c>
      <c r="E24" s="490">
        <v>0</v>
      </c>
      <c r="F24" s="490">
        <f>'enrolment vs availed_UPY '!K24</f>
        <v>82515</v>
      </c>
      <c r="G24" s="490">
        <f t="shared" si="0"/>
        <v>511470</v>
      </c>
      <c r="H24" s="498">
        <v>230</v>
      </c>
      <c r="I24" s="499">
        <f t="shared" si="1"/>
        <v>17645.715</v>
      </c>
      <c r="J24" s="500">
        <f t="shared" si="2"/>
        <v>17645.715</v>
      </c>
      <c r="K24" s="500">
        <v>0</v>
      </c>
      <c r="L24" s="500">
        <v>0</v>
      </c>
      <c r="M24" s="490"/>
      <c r="N24" s="490"/>
      <c r="O24" s="490"/>
      <c r="P24" s="490"/>
      <c r="Q24" s="490"/>
      <c r="R24" s="490"/>
      <c r="S24" s="490" t="s">
        <v>1076</v>
      </c>
      <c r="T24" s="500">
        <f t="shared" si="3"/>
        <v>247.04001</v>
      </c>
    </row>
    <row r="25" spans="1:20" ht="15" x14ac:dyDescent="0.25">
      <c r="A25" s="152">
        <v>15</v>
      </c>
      <c r="B25" s="154" t="s">
        <v>655</v>
      </c>
      <c r="C25" s="490">
        <f>'enrolment vs availed_UPY '!H25</f>
        <v>0</v>
      </c>
      <c r="D25" s="490">
        <f>'enrolment vs availed_UPY '!I25</f>
        <v>216382</v>
      </c>
      <c r="E25" s="490">
        <v>0</v>
      </c>
      <c r="F25" s="490">
        <f>'enrolment vs availed_UPY '!K25</f>
        <v>4690</v>
      </c>
      <c r="G25" s="490">
        <f t="shared" si="0"/>
        <v>221072</v>
      </c>
      <c r="H25" s="498">
        <v>230</v>
      </c>
      <c r="I25" s="499">
        <f t="shared" si="1"/>
        <v>7626.9840000000004</v>
      </c>
      <c r="J25" s="500">
        <f t="shared" si="2"/>
        <v>7626.9840000000004</v>
      </c>
      <c r="K25" s="500">
        <v>0</v>
      </c>
      <c r="L25" s="500">
        <v>0</v>
      </c>
      <c r="M25" s="490"/>
      <c r="N25" s="490"/>
      <c r="O25" s="490"/>
      <c r="P25" s="490"/>
      <c r="Q25" s="490"/>
      <c r="R25" s="490"/>
      <c r="S25" s="490" t="s">
        <v>1076</v>
      </c>
      <c r="T25" s="500">
        <f t="shared" si="3"/>
        <v>106.777776</v>
      </c>
    </row>
    <row r="26" spans="1:20" ht="15" x14ac:dyDescent="0.25">
      <c r="A26" s="152">
        <v>16</v>
      </c>
      <c r="B26" s="154" t="s">
        <v>656</v>
      </c>
      <c r="C26" s="490">
        <f>'enrolment vs availed_UPY '!H26</f>
        <v>467</v>
      </c>
      <c r="D26" s="490">
        <f>'enrolment vs availed_UPY '!I26</f>
        <v>205296</v>
      </c>
      <c r="E26" s="490">
        <v>0</v>
      </c>
      <c r="F26" s="490">
        <f>'enrolment vs availed_UPY '!K26</f>
        <v>5636</v>
      </c>
      <c r="G26" s="490">
        <f t="shared" si="0"/>
        <v>211399</v>
      </c>
      <c r="H26" s="498">
        <v>230</v>
      </c>
      <c r="I26" s="499">
        <f t="shared" si="1"/>
        <v>7293.2655000000004</v>
      </c>
      <c r="J26" s="500">
        <f t="shared" si="2"/>
        <v>7293.2655000000004</v>
      </c>
      <c r="K26" s="500">
        <v>0</v>
      </c>
      <c r="L26" s="500">
        <v>0</v>
      </c>
      <c r="M26" s="490"/>
      <c r="N26" s="490"/>
      <c r="O26" s="490"/>
      <c r="P26" s="490"/>
      <c r="Q26" s="490"/>
      <c r="R26" s="490"/>
      <c r="S26" s="490" t="s">
        <v>1076</v>
      </c>
      <c r="T26" s="500">
        <f t="shared" si="3"/>
        <v>102.10571700000001</v>
      </c>
    </row>
    <row r="27" spans="1:20" ht="15" x14ac:dyDescent="0.25">
      <c r="A27" s="152">
        <v>17</v>
      </c>
      <c r="B27" s="154" t="s">
        <v>657</v>
      </c>
      <c r="C27" s="490">
        <f>'enrolment vs availed_UPY '!H27</f>
        <v>0</v>
      </c>
      <c r="D27" s="490">
        <f>'enrolment vs availed_UPY '!I27</f>
        <v>180272</v>
      </c>
      <c r="E27" s="490">
        <v>0</v>
      </c>
      <c r="F27" s="490">
        <f>'enrolment vs availed_UPY '!K27</f>
        <v>5503</v>
      </c>
      <c r="G27" s="490">
        <f t="shared" si="0"/>
        <v>185775</v>
      </c>
      <c r="H27" s="498">
        <v>230</v>
      </c>
      <c r="I27" s="499">
        <f t="shared" si="1"/>
        <v>6409.2375000000002</v>
      </c>
      <c r="J27" s="500">
        <f t="shared" si="2"/>
        <v>6409.2375000000002</v>
      </c>
      <c r="K27" s="500">
        <v>0</v>
      </c>
      <c r="L27" s="500">
        <v>0</v>
      </c>
      <c r="M27" s="490"/>
      <c r="N27" s="490"/>
      <c r="O27" s="490"/>
      <c r="P27" s="490"/>
      <c r="Q27" s="490"/>
      <c r="R27" s="490"/>
      <c r="S27" s="490" t="s">
        <v>1076</v>
      </c>
      <c r="T27" s="500">
        <f t="shared" si="3"/>
        <v>89.729325000000003</v>
      </c>
    </row>
    <row r="28" spans="1:20" ht="15" x14ac:dyDescent="0.25">
      <c r="A28" s="152">
        <v>18</v>
      </c>
      <c r="B28" s="154" t="s">
        <v>658</v>
      </c>
      <c r="C28" s="490">
        <f>'enrolment vs availed_UPY '!H28</f>
        <v>2818</v>
      </c>
      <c r="D28" s="490">
        <f>'enrolment vs availed_UPY '!I28</f>
        <v>274928</v>
      </c>
      <c r="E28" s="490">
        <v>0</v>
      </c>
      <c r="F28" s="490">
        <f>'enrolment vs availed_UPY '!K28</f>
        <v>25373</v>
      </c>
      <c r="G28" s="490">
        <f t="shared" si="0"/>
        <v>303119</v>
      </c>
      <c r="H28" s="498">
        <v>230</v>
      </c>
      <c r="I28" s="499">
        <f t="shared" si="1"/>
        <v>10457.6055</v>
      </c>
      <c r="J28" s="500">
        <f t="shared" si="2"/>
        <v>10457.6055</v>
      </c>
      <c r="K28" s="500">
        <v>0</v>
      </c>
      <c r="L28" s="500">
        <v>0</v>
      </c>
      <c r="M28" s="490"/>
      <c r="N28" s="490"/>
      <c r="O28" s="490"/>
      <c r="P28" s="490"/>
      <c r="Q28" s="490"/>
      <c r="R28" s="490"/>
      <c r="S28" s="490" t="s">
        <v>1076</v>
      </c>
      <c r="T28" s="500">
        <f t="shared" si="3"/>
        <v>146.406477</v>
      </c>
    </row>
    <row r="29" spans="1:20" ht="15" x14ac:dyDescent="0.25">
      <c r="A29" s="152">
        <v>19</v>
      </c>
      <c r="B29" s="154" t="s">
        <v>659</v>
      </c>
      <c r="C29" s="490">
        <f>'enrolment vs availed_UPY '!H29</f>
        <v>0</v>
      </c>
      <c r="D29" s="490">
        <f>'enrolment vs availed_UPY '!I29</f>
        <v>403364</v>
      </c>
      <c r="E29" s="490">
        <v>0</v>
      </c>
      <c r="F29" s="490">
        <f>'enrolment vs availed_UPY '!K29</f>
        <v>4845</v>
      </c>
      <c r="G29" s="490">
        <f t="shared" si="0"/>
        <v>408209</v>
      </c>
      <c r="H29" s="498">
        <v>230</v>
      </c>
      <c r="I29" s="499">
        <f t="shared" si="1"/>
        <v>14083.210499999999</v>
      </c>
      <c r="J29" s="500">
        <f t="shared" si="2"/>
        <v>14083.210499999999</v>
      </c>
      <c r="K29" s="500">
        <v>0</v>
      </c>
      <c r="L29" s="500">
        <v>0</v>
      </c>
      <c r="M29" s="490"/>
      <c r="N29" s="490"/>
      <c r="O29" s="490"/>
      <c r="P29" s="490"/>
      <c r="Q29" s="490"/>
      <c r="R29" s="490"/>
      <c r="S29" s="490" t="s">
        <v>1076</v>
      </c>
      <c r="T29" s="500">
        <f t="shared" si="3"/>
        <v>197.16494699999998</v>
      </c>
    </row>
    <row r="30" spans="1:20" ht="15" x14ac:dyDescent="0.25">
      <c r="A30" s="152">
        <v>20</v>
      </c>
      <c r="B30" s="154" t="s">
        <v>660</v>
      </c>
      <c r="C30" s="490">
        <f>'enrolment vs availed_UPY '!H30</f>
        <v>0</v>
      </c>
      <c r="D30" s="490">
        <f>'enrolment vs availed_UPY '!I30</f>
        <v>151539</v>
      </c>
      <c r="E30" s="490">
        <v>0</v>
      </c>
      <c r="F30" s="490">
        <f>'enrolment vs availed_UPY '!K30</f>
        <v>1834</v>
      </c>
      <c r="G30" s="490">
        <f t="shared" si="0"/>
        <v>153373</v>
      </c>
      <c r="H30" s="498">
        <v>230</v>
      </c>
      <c r="I30" s="499">
        <f t="shared" si="1"/>
        <v>5291.3684999999996</v>
      </c>
      <c r="J30" s="500">
        <f t="shared" si="2"/>
        <v>5291.3684999999996</v>
      </c>
      <c r="K30" s="500">
        <v>0</v>
      </c>
      <c r="L30" s="500">
        <v>0</v>
      </c>
      <c r="M30" s="490"/>
      <c r="N30" s="490"/>
      <c r="O30" s="490"/>
      <c r="P30" s="490"/>
      <c r="Q30" s="490"/>
      <c r="R30" s="490"/>
      <c r="S30" s="490" t="s">
        <v>1076</v>
      </c>
      <c r="T30" s="500">
        <f t="shared" si="3"/>
        <v>74.07915899999999</v>
      </c>
    </row>
    <row r="31" spans="1:20" ht="15" x14ac:dyDescent="0.25">
      <c r="A31" s="152">
        <v>21</v>
      </c>
      <c r="B31" s="154" t="s">
        <v>661</v>
      </c>
      <c r="C31" s="490">
        <f>'enrolment vs availed_UPY '!H31</f>
        <v>0</v>
      </c>
      <c r="D31" s="490">
        <f>'enrolment vs availed_UPY '!I31</f>
        <v>44887</v>
      </c>
      <c r="E31" s="490">
        <v>0</v>
      </c>
      <c r="F31" s="490">
        <f>'enrolment vs availed_UPY '!K31</f>
        <v>0</v>
      </c>
      <c r="G31" s="490">
        <f t="shared" si="0"/>
        <v>44887</v>
      </c>
      <c r="H31" s="498">
        <v>230</v>
      </c>
      <c r="I31" s="499">
        <f t="shared" si="1"/>
        <v>1548.6015</v>
      </c>
      <c r="J31" s="500">
        <f t="shared" si="2"/>
        <v>1548.6015</v>
      </c>
      <c r="K31" s="500">
        <v>0</v>
      </c>
      <c r="L31" s="500">
        <v>0</v>
      </c>
      <c r="M31" s="490"/>
      <c r="N31" s="490"/>
      <c r="O31" s="490"/>
      <c r="P31" s="490"/>
      <c r="Q31" s="490"/>
      <c r="R31" s="490"/>
      <c r="S31" s="490" t="s">
        <v>1076</v>
      </c>
      <c r="T31" s="500">
        <f t="shared" si="3"/>
        <v>21.680421000000003</v>
      </c>
    </row>
    <row r="32" spans="1:20" ht="15" x14ac:dyDescent="0.25">
      <c r="A32" s="152">
        <v>22</v>
      </c>
      <c r="B32" s="154" t="s">
        <v>662</v>
      </c>
      <c r="C32" s="490">
        <f>'enrolment vs availed_UPY '!H32</f>
        <v>383</v>
      </c>
      <c r="D32" s="490">
        <f>'enrolment vs availed_UPY '!I32</f>
        <v>90366</v>
      </c>
      <c r="E32" s="490">
        <v>0</v>
      </c>
      <c r="F32" s="490">
        <f>'enrolment vs availed_UPY '!K32</f>
        <v>664</v>
      </c>
      <c r="G32" s="490">
        <f t="shared" si="0"/>
        <v>91413</v>
      </c>
      <c r="H32" s="498">
        <v>230</v>
      </c>
      <c r="I32" s="499">
        <f t="shared" si="1"/>
        <v>3153.7485000000001</v>
      </c>
      <c r="J32" s="500">
        <f t="shared" si="2"/>
        <v>3153.7485000000001</v>
      </c>
      <c r="K32" s="500">
        <v>0</v>
      </c>
      <c r="L32" s="500">
        <v>0</v>
      </c>
      <c r="M32" s="490"/>
      <c r="N32" s="490"/>
      <c r="O32" s="490"/>
      <c r="P32" s="490"/>
      <c r="Q32" s="490"/>
      <c r="R32" s="490"/>
      <c r="S32" s="490" t="s">
        <v>1076</v>
      </c>
      <c r="T32" s="500">
        <f t="shared" si="3"/>
        <v>44.152479000000007</v>
      </c>
    </row>
    <row r="33" spans="1:20" ht="15" x14ac:dyDescent="0.25">
      <c r="A33" s="152">
        <v>23</v>
      </c>
      <c r="B33" s="154" t="s">
        <v>663</v>
      </c>
      <c r="C33" s="490">
        <f>'enrolment vs availed_UPY '!H33</f>
        <v>318</v>
      </c>
      <c r="D33" s="490">
        <f>'enrolment vs availed_UPY '!I33</f>
        <v>120260</v>
      </c>
      <c r="E33" s="490">
        <v>0</v>
      </c>
      <c r="F33" s="490">
        <f>'enrolment vs availed_UPY '!K33</f>
        <v>89</v>
      </c>
      <c r="G33" s="490">
        <f t="shared" si="0"/>
        <v>120667</v>
      </c>
      <c r="H33" s="498">
        <v>230</v>
      </c>
      <c r="I33" s="499">
        <f t="shared" si="1"/>
        <v>4163.0114999999996</v>
      </c>
      <c r="J33" s="500">
        <f t="shared" si="2"/>
        <v>4163.0114999999996</v>
      </c>
      <c r="K33" s="500">
        <v>0</v>
      </c>
      <c r="L33" s="500">
        <v>0</v>
      </c>
      <c r="M33" s="490"/>
      <c r="N33" s="490"/>
      <c r="O33" s="490"/>
      <c r="P33" s="490"/>
      <c r="Q33" s="490"/>
      <c r="R33" s="490"/>
      <c r="S33" s="490" t="s">
        <v>1076</v>
      </c>
      <c r="T33" s="500">
        <f t="shared" si="3"/>
        <v>58.282160999999995</v>
      </c>
    </row>
    <row r="34" spans="1:20" ht="15" x14ac:dyDescent="0.25">
      <c r="A34" s="155">
        <v>24</v>
      </c>
      <c r="B34" s="154" t="s">
        <v>664</v>
      </c>
      <c r="C34" s="490">
        <f>'enrolment vs availed_UPY '!H34</f>
        <v>104</v>
      </c>
      <c r="D34" s="490">
        <f>'enrolment vs availed_UPY '!I34</f>
        <v>10153</v>
      </c>
      <c r="E34" s="490">
        <v>0</v>
      </c>
      <c r="F34" s="490">
        <f>'enrolment vs availed_UPY '!K34</f>
        <v>0</v>
      </c>
      <c r="G34" s="490">
        <f t="shared" si="0"/>
        <v>10257</v>
      </c>
      <c r="H34" s="498">
        <v>230</v>
      </c>
      <c r="I34" s="499">
        <f t="shared" si="1"/>
        <v>353.86649999999997</v>
      </c>
      <c r="J34" s="500">
        <f t="shared" si="2"/>
        <v>353.86649999999997</v>
      </c>
      <c r="K34" s="500">
        <v>0</v>
      </c>
      <c r="L34" s="500">
        <v>0</v>
      </c>
      <c r="M34" s="490"/>
      <c r="N34" s="490"/>
      <c r="O34" s="490"/>
      <c r="P34" s="490"/>
      <c r="Q34" s="490"/>
      <c r="R34" s="490"/>
      <c r="S34" s="490" t="s">
        <v>1076</v>
      </c>
      <c r="T34" s="500">
        <f t="shared" si="3"/>
        <v>4.9541309999999994</v>
      </c>
    </row>
    <row r="35" spans="1:20" ht="15" x14ac:dyDescent="0.25">
      <c r="A35" s="1152" t="s">
        <v>16</v>
      </c>
      <c r="B35" s="1154"/>
      <c r="C35" s="646">
        <f>'enrolment vs availed_UPY '!H35</f>
        <v>10159</v>
      </c>
      <c r="D35" s="646">
        <f>'enrolment vs availed_UPY '!I35</f>
        <v>3860778</v>
      </c>
      <c r="E35" s="646">
        <f>SUM(E11:E34)</f>
        <v>0</v>
      </c>
      <c r="F35" s="646">
        <f>'enrolment vs availed_UPY '!K35</f>
        <v>240818</v>
      </c>
      <c r="G35" s="646">
        <f t="shared" si="0"/>
        <v>4111755</v>
      </c>
      <c r="H35" s="647">
        <v>230</v>
      </c>
      <c r="I35" s="648">
        <f>SUM(I11:I34)</f>
        <v>141855.54749999996</v>
      </c>
      <c r="J35" s="648">
        <f>SUM(J11:J34)</f>
        <v>141855.54749999996</v>
      </c>
      <c r="K35" s="648">
        <f>SUM(K11:K34)</f>
        <v>0</v>
      </c>
      <c r="L35" s="648">
        <f>SUM(L11:L34)</f>
        <v>0</v>
      </c>
      <c r="M35" s="646"/>
      <c r="N35" s="646"/>
      <c r="O35" s="646"/>
      <c r="P35" s="646"/>
      <c r="Q35" s="646"/>
      <c r="R35" s="646"/>
      <c r="S35" s="646" t="s">
        <v>1076</v>
      </c>
      <c r="T35" s="648">
        <f t="shared" si="3"/>
        <v>1985.9776649999994</v>
      </c>
    </row>
    <row r="36" spans="1:20" x14ac:dyDescent="0.2">
      <c r="A36" s="136"/>
      <c r="B36" s="136"/>
      <c r="C36" s="136"/>
      <c r="D36" s="136"/>
      <c r="E36" s="136"/>
      <c r="F36" s="136"/>
      <c r="G36" s="481"/>
      <c r="H36" s="481"/>
      <c r="I36" s="222"/>
      <c r="J36" s="131"/>
      <c r="K36" s="131"/>
      <c r="L36" s="131"/>
      <c r="M36" s="131"/>
      <c r="N36" s="131"/>
      <c r="O36" s="131"/>
      <c r="P36" s="131"/>
      <c r="Q36" s="131"/>
      <c r="R36" s="131"/>
      <c r="S36" s="136"/>
      <c r="T36" s="136"/>
    </row>
    <row r="37" spans="1:20" x14ac:dyDescent="0.2">
      <c r="A37" s="137" t="s">
        <v>8</v>
      </c>
      <c r="B37" s="138"/>
      <c r="C37" s="138"/>
      <c r="D37" s="136"/>
      <c r="E37" s="136"/>
      <c r="F37" s="136"/>
      <c r="G37" s="136"/>
      <c r="H37" s="481"/>
      <c r="I37" s="222"/>
      <c r="J37" s="222"/>
      <c r="K37" s="131"/>
      <c r="L37" s="131"/>
      <c r="M37" s="131"/>
      <c r="N37" s="131"/>
      <c r="O37" s="131"/>
      <c r="P37" s="131"/>
      <c r="Q37" s="131"/>
      <c r="R37" s="131"/>
      <c r="S37" s="136"/>
      <c r="T37" s="136"/>
    </row>
    <row r="38" spans="1:20" x14ac:dyDescent="0.2">
      <c r="A38" s="139" t="s">
        <v>9</v>
      </c>
      <c r="B38" s="139"/>
      <c r="C38" s="139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6"/>
      <c r="T38" s="136"/>
    </row>
    <row r="39" spans="1:20" x14ac:dyDescent="0.2">
      <c r="A39" s="139" t="s">
        <v>10</v>
      </c>
      <c r="B39" s="139"/>
      <c r="C39" s="139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6"/>
      <c r="T39" s="136"/>
    </row>
    <row r="40" spans="1:20" x14ac:dyDescent="0.2">
      <c r="A40" s="139"/>
      <c r="B40" s="139"/>
      <c r="C40" s="139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6"/>
      <c r="T40" s="136"/>
    </row>
    <row r="41" spans="1:20" ht="14.25" x14ac:dyDescent="0.2">
      <c r="A41" s="9" t="s">
        <v>1191</v>
      </c>
      <c r="B41"/>
      <c r="C41" s="36"/>
      <c r="D41" s="36"/>
      <c r="E41" s="36"/>
      <c r="F41" s="1434" t="s">
        <v>806</v>
      </c>
      <c r="G41" s="1434"/>
      <c r="H41" s="1434"/>
      <c r="I41" s="1434"/>
      <c r="J41" s="131"/>
      <c r="K41" s="131"/>
      <c r="L41" s="131"/>
      <c r="M41" s="1258" t="s">
        <v>803</v>
      </c>
      <c r="N41" s="1258"/>
      <c r="O41" s="1258"/>
      <c r="P41" s="1258"/>
      <c r="Q41" s="1258"/>
      <c r="R41" s="1258"/>
      <c r="S41" s="136"/>
      <c r="T41" s="136"/>
    </row>
    <row r="42" spans="1:20" ht="14.25" x14ac:dyDescent="0.2">
      <c r="A42" s="109"/>
      <c r="B42" s="109"/>
      <c r="C42" s="36"/>
      <c r="D42" s="36"/>
      <c r="E42" s="36"/>
      <c r="F42" s="1434" t="s">
        <v>807</v>
      </c>
      <c r="G42" s="1434"/>
      <c r="H42" s="1434"/>
      <c r="I42" s="1434"/>
      <c r="J42" s="131"/>
      <c r="K42" s="131"/>
      <c r="L42" s="131"/>
      <c r="M42" s="1258" t="s">
        <v>802</v>
      </c>
      <c r="N42" s="1258"/>
      <c r="O42" s="1258"/>
      <c r="P42" s="1258"/>
      <c r="Q42" s="1258"/>
      <c r="R42" s="1258"/>
      <c r="S42" s="136"/>
      <c r="T42" s="136"/>
    </row>
    <row r="43" spans="1:20" ht="12.75" customHeight="1" x14ac:dyDescent="0.2">
      <c r="F43" s="1434" t="s">
        <v>808</v>
      </c>
      <c r="G43" s="1434"/>
      <c r="H43" s="1434"/>
      <c r="I43" s="1434"/>
      <c r="J43" s="264"/>
      <c r="K43" s="264"/>
      <c r="L43" s="264"/>
      <c r="M43" s="264"/>
      <c r="N43" s="264"/>
      <c r="O43" s="264"/>
      <c r="P43" s="264"/>
      <c r="Q43" s="264"/>
      <c r="R43" s="264"/>
      <c r="S43" s="136"/>
      <c r="T43" s="136"/>
    </row>
    <row r="44" spans="1:20" ht="12.75" customHeight="1" x14ac:dyDescent="0.2"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136"/>
      <c r="T44" s="136"/>
    </row>
    <row r="45" spans="1:20" x14ac:dyDescent="0.2">
      <c r="A45" s="139"/>
      <c r="B45" s="139"/>
      <c r="I45" s="131"/>
      <c r="J45" s="139"/>
      <c r="K45" s="139"/>
      <c r="L45" s="139"/>
      <c r="M45" s="139"/>
      <c r="N45" s="139"/>
      <c r="O45" s="139"/>
      <c r="P45" s="139"/>
      <c r="Q45" s="139"/>
      <c r="R45" s="139"/>
      <c r="S45" s="136"/>
      <c r="T45" s="136"/>
    </row>
    <row r="47" spans="1:20" x14ac:dyDescent="0.2">
      <c r="A47" s="1493"/>
      <c r="B47" s="1493"/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</row>
  </sheetData>
  <mergeCells count="21">
    <mergeCell ref="A35:B35"/>
    <mergeCell ref="L7:R7"/>
    <mergeCell ref="A47:R47"/>
    <mergeCell ref="M41:R41"/>
    <mergeCell ref="M42:R42"/>
    <mergeCell ref="F41:I41"/>
    <mergeCell ref="F42:I42"/>
    <mergeCell ref="F43:I43"/>
    <mergeCell ref="S8:T8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4:R5"/>
    <mergeCell ref="A6:R6"/>
    <mergeCell ref="A3:T3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  <pageSetUpPr fitToPage="1"/>
  </sheetPr>
  <dimension ref="A1:T47"/>
  <sheetViews>
    <sheetView view="pageBreakPreview" topLeftCell="A16" zoomScaleNormal="70" zoomScaleSheetLayoutView="100" workbookViewId="0">
      <selection activeCell="C35" sqref="C35"/>
    </sheetView>
  </sheetViews>
  <sheetFormatPr defaultColWidth="9.140625" defaultRowHeight="12.75" x14ac:dyDescent="0.2"/>
  <cols>
    <col min="1" max="1" width="5.5703125" style="131" customWidth="1"/>
    <col min="2" max="2" width="14.5703125" style="131" customWidth="1"/>
    <col min="3" max="3" width="10.28515625" style="131" customWidth="1"/>
    <col min="4" max="4" width="12.85546875" style="131" customWidth="1"/>
    <col min="5" max="5" width="8.7109375" style="123" customWidth="1"/>
    <col min="6" max="6" width="9.85546875" style="123" customWidth="1"/>
    <col min="7" max="7" width="8" style="123" customWidth="1"/>
    <col min="8" max="10" width="8.140625" style="123" customWidth="1"/>
    <col min="11" max="11" width="8.42578125" style="123" customWidth="1"/>
    <col min="12" max="12" width="8.140625" style="123" customWidth="1"/>
    <col min="13" max="13" width="8.85546875" style="123" customWidth="1"/>
    <col min="14" max="14" width="8.140625" style="123" customWidth="1"/>
    <col min="15" max="16384" width="9.140625" style="123"/>
  </cols>
  <sheetData>
    <row r="1" spans="1:20" ht="12.75" customHeight="1" x14ac:dyDescent="0.2">
      <c r="D1" s="1504"/>
      <c r="E1" s="1504"/>
      <c r="F1" s="131"/>
      <c r="G1" s="131"/>
      <c r="H1" s="131"/>
      <c r="I1" s="131"/>
      <c r="J1" s="131"/>
      <c r="K1" s="131"/>
      <c r="L1" s="131"/>
      <c r="M1" s="1506" t="s">
        <v>495</v>
      </c>
      <c r="N1" s="1506"/>
    </row>
    <row r="2" spans="1:20" ht="15.75" x14ac:dyDescent="0.25">
      <c r="A2" s="1502" t="s">
        <v>0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36"/>
      <c r="P2" s="136"/>
    </row>
    <row r="3" spans="1:20" ht="18" x14ac:dyDescent="0.25">
      <c r="A3" s="1503" t="s">
        <v>921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569"/>
      <c r="R3" s="569"/>
      <c r="S3" s="569"/>
      <c r="T3" s="569"/>
    </row>
    <row r="4" spans="1:20" ht="12.75" customHeight="1" x14ac:dyDescent="0.2">
      <c r="A4" s="1501" t="s">
        <v>983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36"/>
      <c r="P4" s="136"/>
    </row>
    <row r="5" spans="1:20" s="124" customFormat="1" ht="7.5" customHeight="1" x14ac:dyDescent="0.2">
      <c r="A5" s="1501"/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36"/>
      <c r="P5" s="136"/>
    </row>
    <row r="6" spans="1:20" x14ac:dyDescent="0.2">
      <c r="A6" s="1505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36"/>
      <c r="P6" s="136"/>
    </row>
    <row r="7" spans="1:20" x14ac:dyDescent="0.2">
      <c r="A7" s="26" t="s">
        <v>687</v>
      </c>
      <c r="B7" s="26"/>
      <c r="D7" s="143"/>
      <c r="E7" s="131"/>
      <c r="F7" s="131"/>
      <c r="G7" s="131"/>
      <c r="H7" s="1494"/>
      <c r="I7" s="1494"/>
      <c r="J7" s="1494"/>
      <c r="K7" s="1494"/>
      <c r="L7" s="1494"/>
      <c r="M7" s="1494"/>
      <c r="N7" s="1494"/>
      <c r="O7" s="136"/>
      <c r="P7" s="136"/>
    </row>
    <row r="8" spans="1:20" ht="52.5" customHeight="1" x14ac:dyDescent="0.2">
      <c r="A8" s="1495" t="s">
        <v>2</v>
      </c>
      <c r="B8" s="1495" t="s">
        <v>3</v>
      </c>
      <c r="C8" s="1507" t="s">
        <v>447</v>
      </c>
      <c r="D8" s="1499" t="s">
        <v>80</v>
      </c>
      <c r="E8" s="1496" t="s">
        <v>81</v>
      </c>
      <c r="F8" s="1497"/>
      <c r="G8" s="1497"/>
      <c r="H8" s="1498"/>
      <c r="I8" s="1496" t="s">
        <v>609</v>
      </c>
      <c r="J8" s="1497"/>
      <c r="K8" s="1497"/>
      <c r="L8" s="1497"/>
      <c r="M8" s="1497"/>
      <c r="N8" s="1497"/>
      <c r="O8" s="1495" t="s">
        <v>845</v>
      </c>
      <c r="P8" s="1495"/>
    </row>
    <row r="9" spans="1:20" ht="50.25" customHeight="1" x14ac:dyDescent="0.2">
      <c r="A9" s="1495"/>
      <c r="B9" s="1495"/>
      <c r="C9" s="1508"/>
      <c r="D9" s="1500"/>
      <c r="E9" s="194" t="s">
        <v>159</v>
      </c>
      <c r="F9" s="194" t="s">
        <v>104</v>
      </c>
      <c r="G9" s="194" t="s">
        <v>105</v>
      </c>
      <c r="H9" s="194" t="s">
        <v>399</v>
      </c>
      <c r="I9" s="194" t="s">
        <v>16</v>
      </c>
      <c r="J9" s="194" t="s">
        <v>610</v>
      </c>
      <c r="K9" s="194" t="s">
        <v>611</v>
      </c>
      <c r="L9" s="194" t="s">
        <v>612</v>
      </c>
      <c r="M9" s="194" t="s">
        <v>613</v>
      </c>
      <c r="N9" s="194" t="s">
        <v>614</v>
      </c>
      <c r="O9" s="274" t="s">
        <v>846</v>
      </c>
      <c r="P9" s="274" t="s">
        <v>847</v>
      </c>
    </row>
    <row r="10" spans="1:20" s="125" customFormat="1" x14ac:dyDescent="0.2">
      <c r="A10" s="144">
        <v>1</v>
      </c>
      <c r="B10" s="144">
        <v>2</v>
      </c>
      <c r="C10" s="144">
        <v>3</v>
      </c>
      <c r="D10" s="144">
        <v>8</v>
      </c>
      <c r="E10" s="144">
        <v>9</v>
      </c>
      <c r="F10" s="144">
        <v>10</v>
      </c>
      <c r="G10" s="144">
        <v>11</v>
      </c>
      <c r="H10" s="144">
        <v>12</v>
      </c>
      <c r="I10" s="144">
        <v>13</v>
      </c>
      <c r="J10" s="144">
        <v>14</v>
      </c>
      <c r="K10" s="144">
        <v>15</v>
      </c>
      <c r="L10" s="144">
        <v>16</v>
      </c>
      <c r="M10" s="144">
        <v>17</v>
      </c>
      <c r="N10" s="144">
        <v>18</v>
      </c>
      <c r="O10" s="160">
        <v>19</v>
      </c>
      <c r="P10" s="160">
        <v>20</v>
      </c>
    </row>
    <row r="11" spans="1:20" ht="15" x14ac:dyDescent="0.25">
      <c r="A11" s="152">
        <v>1</v>
      </c>
      <c r="B11" s="154" t="s">
        <v>641</v>
      </c>
      <c r="C11" s="490">
        <f>'enrolment vs availed_PY '!J11</f>
        <v>390</v>
      </c>
      <c r="D11" s="498">
        <v>312</v>
      </c>
      <c r="E11" s="499">
        <f>F11</f>
        <v>18.251999999999999</v>
      </c>
      <c r="F11" s="500">
        <f>(C11*D11*150)/1000000</f>
        <v>18.251999999999999</v>
      </c>
      <c r="G11" s="500">
        <v>0</v>
      </c>
      <c r="H11" s="500">
        <v>0</v>
      </c>
      <c r="I11" s="490"/>
      <c r="J11" s="490"/>
      <c r="K11" s="490"/>
      <c r="L11" s="490"/>
      <c r="M11" s="490"/>
      <c r="N11" s="490"/>
      <c r="O11" s="490" t="s">
        <v>1076</v>
      </c>
      <c r="P11" s="500">
        <f>F11*1400/100000</f>
        <v>0.25552799999999998</v>
      </c>
    </row>
    <row r="12" spans="1:20" ht="15" x14ac:dyDescent="0.25">
      <c r="A12" s="152">
        <v>2</v>
      </c>
      <c r="B12" s="154" t="s">
        <v>642</v>
      </c>
      <c r="C12" s="490">
        <f>'enrolment vs availed_PY '!J12</f>
        <v>1144</v>
      </c>
      <c r="D12" s="498">
        <v>312</v>
      </c>
      <c r="E12" s="499">
        <f t="shared" ref="E12:E34" si="0">F12</f>
        <v>53.539200000000001</v>
      </c>
      <c r="F12" s="500">
        <f t="shared" ref="F12:F34" si="1">(C12*D12*150)/1000000</f>
        <v>53.539200000000001</v>
      </c>
      <c r="G12" s="500">
        <v>0</v>
      </c>
      <c r="H12" s="500">
        <v>0</v>
      </c>
      <c r="I12" s="490"/>
      <c r="J12" s="490"/>
      <c r="K12" s="490"/>
      <c r="L12" s="490"/>
      <c r="M12" s="490"/>
      <c r="N12" s="490"/>
      <c r="O12" s="490" t="s">
        <v>1076</v>
      </c>
      <c r="P12" s="500">
        <f t="shared" ref="P12:P35" si="2">F12*1400/100000</f>
        <v>0.74954880000000002</v>
      </c>
    </row>
    <row r="13" spans="1:20" ht="15" x14ac:dyDescent="0.25">
      <c r="A13" s="152">
        <v>3</v>
      </c>
      <c r="B13" s="154" t="s">
        <v>643</v>
      </c>
      <c r="C13" s="490">
        <f>'enrolment vs availed_PY '!J13</f>
        <v>0</v>
      </c>
      <c r="D13" s="498">
        <v>312</v>
      </c>
      <c r="E13" s="499">
        <f t="shared" si="0"/>
        <v>0</v>
      </c>
      <c r="F13" s="500">
        <f t="shared" si="1"/>
        <v>0</v>
      </c>
      <c r="G13" s="500">
        <v>0</v>
      </c>
      <c r="H13" s="500">
        <v>0</v>
      </c>
      <c r="I13" s="490"/>
      <c r="J13" s="490"/>
      <c r="K13" s="490"/>
      <c r="L13" s="490"/>
      <c r="M13" s="490"/>
      <c r="N13" s="490"/>
      <c r="O13" s="490" t="s">
        <v>1076</v>
      </c>
      <c r="P13" s="500">
        <f t="shared" si="2"/>
        <v>0</v>
      </c>
    </row>
    <row r="14" spans="1:20" ht="15" x14ac:dyDescent="0.25">
      <c r="A14" s="152">
        <v>4</v>
      </c>
      <c r="B14" s="154" t="s">
        <v>644</v>
      </c>
      <c r="C14" s="490">
        <f>'enrolment vs availed_PY '!J14</f>
        <v>1066</v>
      </c>
      <c r="D14" s="498">
        <v>312</v>
      </c>
      <c r="E14" s="499">
        <f t="shared" si="0"/>
        <v>49.888800000000003</v>
      </c>
      <c r="F14" s="500">
        <f t="shared" si="1"/>
        <v>49.888800000000003</v>
      </c>
      <c r="G14" s="500">
        <v>0</v>
      </c>
      <c r="H14" s="500">
        <v>0</v>
      </c>
      <c r="I14" s="490"/>
      <c r="J14" s="490"/>
      <c r="K14" s="490"/>
      <c r="L14" s="490"/>
      <c r="M14" s="490"/>
      <c r="N14" s="490"/>
      <c r="O14" s="490" t="s">
        <v>1076</v>
      </c>
      <c r="P14" s="500">
        <f t="shared" si="2"/>
        <v>0.69844320000000004</v>
      </c>
    </row>
    <row r="15" spans="1:20" ht="15" x14ac:dyDescent="0.25">
      <c r="A15" s="152">
        <v>5</v>
      </c>
      <c r="B15" s="154" t="s">
        <v>645</v>
      </c>
      <c r="C15" s="490">
        <f>'enrolment vs availed_PY '!J15</f>
        <v>0</v>
      </c>
      <c r="D15" s="498">
        <v>312</v>
      </c>
      <c r="E15" s="499">
        <f t="shared" si="0"/>
        <v>0</v>
      </c>
      <c r="F15" s="500">
        <f t="shared" si="1"/>
        <v>0</v>
      </c>
      <c r="G15" s="500">
        <v>0</v>
      </c>
      <c r="H15" s="500">
        <v>0</v>
      </c>
      <c r="I15" s="490"/>
      <c r="J15" s="490"/>
      <c r="K15" s="490"/>
      <c r="L15" s="490"/>
      <c r="M15" s="490"/>
      <c r="N15" s="490"/>
      <c r="O15" s="490" t="s">
        <v>1076</v>
      </c>
      <c r="P15" s="500">
        <f t="shared" si="2"/>
        <v>0</v>
      </c>
    </row>
    <row r="16" spans="1:20" ht="15" x14ac:dyDescent="0.25">
      <c r="A16" s="152">
        <v>6</v>
      </c>
      <c r="B16" s="154" t="s">
        <v>646</v>
      </c>
      <c r="C16" s="490">
        <f>'enrolment vs availed_PY '!J16</f>
        <v>2000</v>
      </c>
      <c r="D16" s="498">
        <v>312</v>
      </c>
      <c r="E16" s="499">
        <f t="shared" si="0"/>
        <v>93.6</v>
      </c>
      <c r="F16" s="500">
        <f t="shared" si="1"/>
        <v>93.6</v>
      </c>
      <c r="G16" s="500">
        <v>0</v>
      </c>
      <c r="H16" s="500">
        <v>0</v>
      </c>
      <c r="I16" s="490"/>
      <c r="J16" s="490"/>
      <c r="K16" s="490"/>
      <c r="L16" s="490"/>
      <c r="M16" s="490"/>
      <c r="N16" s="490"/>
      <c r="O16" s="490" t="s">
        <v>1076</v>
      </c>
      <c r="P16" s="500">
        <f t="shared" si="2"/>
        <v>1.3103999999999998</v>
      </c>
    </row>
    <row r="17" spans="1:16" ht="15" x14ac:dyDescent="0.25">
      <c r="A17" s="152">
        <v>7</v>
      </c>
      <c r="B17" s="154" t="s">
        <v>647</v>
      </c>
      <c r="C17" s="490">
        <f>'enrolment vs availed_PY '!J17</f>
        <v>1886</v>
      </c>
      <c r="D17" s="498">
        <v>312</v>
      </c>
      <c r="E17" s="499">
        <f t="shared" si="0"/>
        <v>88.264799999999994</v>
      </c>
      <c r="F17" s="500">
        <f t="shared" si="1"/>
        <v>88.264799999999994</v>
      </c>
      <c r="G17" s="500">
        <v>0</v>
      </c>
      <c r="H17" s="500">
        <v>0</v>
      </c>
      <c r="I17" s="490"/>
      <c r="J17" s="490"/>
      <c r="K17" s="490"/>
      <c r="L17" s="490"/>
      <c r="M17" s="490"/>
      <c r="N17" s="490"/>
      <c r="O17" s="490" t="s">
        <v>1076</v>
      </c>
      <c r="P17" s="500">
        <f t="shared" si="2"/>
        <v>1.2357071999999998</v>
      </c>
    </row>
    <row r="18" spans="1:16" ht="15" x14ac:dyDescent="0.25">
      <c r="A18" s="152">
        <v>8</v>
      </c>
      <c r="B18" s="154" t="s">
        <v>648</v>
      </c>
      <c r="C18" s="490">
        <f>'enrolment vs availed_PY '!J18</f>
        <v>45</v>
      </c>
      <c r="D18" s="498">
        <v>312</v>
      </c>
      <c r="E18" s="499">
        <f t="shared" si="0"/>
        <v>2.1059999999999999</v>
      </c>
      <c r="F18" s="500">
        <f t="shared" si="1"/>
        <v>2.1059999999999999</v>
      </c>
      <c r="G18" s="500">
        <v>0</v>
      </c>
      <c r="H18" s="500">
        <v>0</v>
      </c>
      <c r="I18" s="490"/>
      <c r="J18" s="490"/>
      <c r="K18" s="490"/>
      <c r="L18" s="490"/>
      <c r="M18" s="490"/>
      <c r="N18" s="490"/>
      <c r="O18" s="490" t="s">
        <v>1076</v>
      </c>
      <c r="P18" s="500">
        <f t="shared" si="2"/>
        <v>2.9483999999999996E-2</v>
      </c>
    </row>
    <row r="19" spans="1:16" ht="15" x14ac:dyDescent="0.25">
      <c r="A19" s="152">
        <v>9</v>
      </c>
      <c r="B19" s="154" t="s">
        <v>649</v>
      </c>
      <c r="C19" s="490">
        <f>'enrolment vs availed_PY '!J19</f>
        <v>0</v>
      </c>
      <c r="D19" s="498">
        <v>312</v>
      </c>
      <c r="E19" s="499">
        <f t="shared" si="0"/>
        <v>0</v>
      </c>
      <c r="F19" s="500">
        <f t="shared" si="1"/>
        <v>0</v>
      </c>
      <c r="G19" s="500">
        <v>0</v>
      </c>
      <c r="H19" s="500">
        <v>0</v>
      </c>
      <c r="I19" s="490"/>
      <c r="J19" s="490"/>
      <c r="K19" s="490"/>
      <c r="L19" s="490"/>
      <c r="M19" s="490"/>
      <c r="N19" s="490"/>
      <c r="O19" s="490" t="s">
        <v>1076</v>
      </c>
      <c r="P19" s="500">
        <f t="shared" si="2"/>
        <v>0</v>
      </c>
    </row>
    <row r="20" spans="1:16" ht="15" x14ac:dyDescent="0.25">
      <c r="A20" s="152">
        <v>10</v>
      </c>
      <c r="B20" s="154" t="s">
        <v>650</v>
      </c>
      <c r="C20" s="490">
        <f>'enrolment vs availed_PY '!J20</f>
        <v>1592</v>
      </c>
      <c r="D20" s="498">
        <v>312</v>
      </c>
      <c r="E20" s="499">
        <f t="shared" si="0"/>
        <v>74.505600000000001</v>
      </c>
      <c r="F20" s="500">
        <f t="shared" si="1"/>
        <v>74.505600000000001</v>
      </c>
      <c r="G20" s="500">
        <v>0</v>
      </c>
      <c r="H20" s="500">
        <v>0</v>
      </c>
      <c r="I20" s="490"/>
      <c r="J20" s="490"/>
      <c r="K20" s="490"/>
      <c r="L20" s="490"/>
      <c r="M20" s="490"/>
      <c r="N20" s="490"/>
      <c r="O20" s="490" t="s">
        <v>1076</v>
      </c>
      <c r="P20" s="500">
        <f t="shared" si="2"/>
        <v>1.0430784</v>
      </c>
    </row>
    <row r="21" spans="1:16" ht="15" x14ac:dyDescent="0.25">
      <c r="A21" s="152">
        <v>11</v>
      </c>
      <c r="B21" s="154" t="s">
        <v>651</v>
      </c>
      <c r="C21" s="490">
        <f>'enrolment vs availed_PY '!J21</f>
        <v>264</v>
      </c>
      <c r="D21" s="498">
        <v>312</v>
      </c>
      <c r="E21" s="499">
        <f t="shared" si="0"/>
        <v>12.3552</v>
      </c>
      <c r="F21" s="500">
        <f t="shared" si="1"/>
        <v>12.3552</v>
      </c>
      <c r="G21" s="500">
        <v>0</v>
      </c>
      <c r="H21" s="500">
        <v>0</v>
      </c>
      <c r="I21" s="490"/>
      <c r="J21" s="490"/>
      <c r="K21" s="490"/>
      <c r="L21" s="490"/>
      <c r="M21" s="490"/>
      <c r="N21" s="490"/>
      <c r="O21" s="490" t="s">
        <v>1076</v>
      </c>
      <c r="P21" s="500">
        <f t="shared" si="2"/>
        <v>0.17297279999999998</v>
      </c>
    </row>
    <row r="22" spans="1:16" ht="15" x14ac:dyDescent="0.25">
      <c r="A22" s="152">
        <v>12</v>
      </c>
      <c r="B22" s="154" t="s">
        <v>652</v>
      </c>
      <c r="C22" s="490">
        <f>'enrolment vs availed_PY '!J22</f>
        <v>1610</v>
      </c>
      <c r="D22" s="498">
        <v>312</v>
      </c>
      <c r="E22" s="499">
        <f t="shared" si="0"/>
        <v>75.347999999999999</v>
      </c>
      <c r="F22" s="500">
        <f t="shared" si="1"/>
        <v>75.347999999999999</v>
      </c>
      <c r="G22" s="500">
        <v>0</v>
      </c>
      <c r="H22" s="500">
        <v>0</v>
      </c>
      <c r="I22" s="490"/>
      <c r="J22" s="490"/>
      <c r="K22" s="490"/>
      <c r="L22" s="490"/>
      <c r="M22" s="490"/>
      <c r="N22" s="490"/>
      <c r="O22" s="490" t="s">
        <v>1076</v>
      </c>
      <c r="P22" s="500">
        <f t="shared" si="2"/>
        <v>1.054872</v>
      </c>
    </row>
    <row r="23" spans="1:16" ht="15" x14ac:dyDescent="0.25">
      <c r="A23" s="152">
        <v>13</v>
      </c>
      <c r="B23" s="154" t="s">
        <v>653</v>
      </c>
      <c r="C23" s="490">
        <f>'enrolment vs availed_PY '!J23</f>
        <v>1750</v>
      </c>
      <c r="D23" s="498">
        <v>312</v>
      </c>
      <c r="E23" s="499">
        <f t="shared" si="0"/>
        <v>81.900000000000006</v>
      </c>
      <c r="F23" s="500">
        <f t="shared" si="1"/>
        <v>81.900000000000006</v>
      </c>
      <c r="G23" s="500">
        <v>0</v>
      </c>
      <c r="H23" s="500">
        <v>0</v>
      </c>
      <c r="I23" s="490"/>
      <c r="J23" s="490"/>
      <c r="K23" s="490"/>
      <c r="L23" s="490"/>
      <c r="M23" s="490"/>
      <c r="N23" s="490"/>
      <c r="O23" s="490" t="s">
        <v>1076</v>
      </c>
      <c r="P23" s="500">
        <f t="shared" si="2"/>
        <v>1.1466000000000001</v>
      </c>
    </row>
    <row r="24" spans="1:16" ht="15" x14ac:dyDescent="0.25">
      <c r="A24" s="152">
        <v>14</v>
      </c>
      <c r="B24" s="154" t="s">
        <v>654</v>
      </c>
      <c r="C24" s="490">
        <f>'enrolment vs availed_PY '!J24</f>
        <v>0</v>
      </c>
      <c r="D24" s="498">
        <v>312</v>
      </c>
      <c r="E24" s="499">
        <f t="shared" si="0"/>
        <v>0</v>
      </c>
      <c r="F24" s="500">
        <f t="shared" si="1"/>
        <v>0</v>
      </c>
      <c r="G24" s="500">
        <v>0</v>
      </c>
      <c r="H24" s="500">
        <v>0</v>
      </c>
      <c r="I24" s="490"/>
      <c r="J24" s="490"/>
      <c r="K24" s="490"/>
      <c r="L24" s="490"/>
      <c r="M24" s="490"/>
      <c r="N24" s="490"/>
      <c r="O24" s="490" t="s">
        <v>1076</v>
      </c>
      <c r="P24" s="500">
        <f t="shared" si="2"/>
        <v>0</v>
      </c>
    </row>
    <row r="25" spans="1:16" ht="15" x14ac:dyDescent="0.25">
      <c r="A25" s="152">
        <v>15</v>
      </c>
      <c r="B25" s="154" t="s">
        <v>655</v>
      </c>
      <c r="C25" s="490">
        <f>'enrolment vs availed_PY '!J25</f>
        <v>1150</v>
      </c>
      <c r="D25" s="498">
        <v>312</v>
      </c>
      <c r="E25" s="499">
        <f t="shared" si="0"/>
        <v>53.82</v>
      </c>
      <c r="F25" s="500">
        <f t="shared" si="1"/>
        <v>53.82</v>
      </c>
      <c r="G25" s="500">
        <v>0</v>
      </c>
      <c r="H25" s="500">
        <v>0</v>
      </c>
      <c r="I25" s="490"/>
      <c r="J25" s="490"/>
      <c r="K25" s="490"/>
      <c r="L25" s="490"/>
      <c r="M25" s="490"/>
      <c r="N25" s="490"/>
      <c r="O25" s="490" t="s">
        <v>1076</v>
      </c>
      <c r="P25" s="500">
        <f t="shared" si="2"/>
        <v>0.75348000000000004</v>
      </c>
    </row>
    <row r="26" spans="1:16" ht="15" x14ac:dyDescent="0.25">
      <c r="A26" s="152">
        <v>16</v>
      </c>
      <c r="B26" s="154" t="s">
        <v>656</v>
      </c>
      <c r="C26" s="490">
        <f>'enrolment vs availed_PY '!J26</f>
        <v>1290</v>
      </c>
      <c r="D26" s="498">
        <v>312</v>
      </c>
      <c r="E26" s="499">
        <f t="shared" si="0"/>
        <v>60.372</v>
      </c>
      <c r="F26" s="500">
        <f t="shared" si="1"/>
        <v>60.372</v>
      </c>
      <c r="G26" s="500">
        <v>0</v>
      </c>
      <c r="H26" s="500">
        <v>0</v>
      </c>
      <c r="I26" s="490"/>
      <c r="J26" s="490"/>
      <c r="K26" s="490"/>
      <c r="L26" s="490"/>
      <c r="M26" s="490"/>
      <c r="N26" s="490"/>
      <c r="O26" s="490" t="s">
        <v>1076</v>
      </c>
      <c r="P26" s="500">
        <f t="shared" si="2"/>
        <v>0.84520800000000007</v>
      </c>
    </row>
    <row r="27" spans="1:16" ht="15" x14ac:dyDescent="0.25">
      <c r="A27" s="152">
        <v>17</v>
      </c>
      <c r="B27" s="154" t="s">
        <v>657</v>
      </c>
      <c r="C27" s="490">
        <f>'enrolment vs availed_PY '!J27</f>
        <v>3089</v>
      </c>
      <c r="D27" s="498">
        <v>312</v>
      </c>
      <c r="E27" s="499">
        <f t="shared" si="0"/>
        <v>144.5652</v>
      </c>
      <c r="F27" s="500">
        <f t="shared" si="1"/>
        <v>144.5652</v>
      </c>
      <c r="G27" s="500">
        <v>0</v>
      </c>
      <c r="H27" s="500">
        <v>0</v>
      </c>
      <c r="I27" s="490"/>
      <c r="J27" s="490"/>
      <c r="K27" s="490"/>
      <c r="L27" s="490"/>
      <c r="M27" s="490"/>
      <c r="N27" s="490"/>
      <c r="O27" s="490" t="s">
        <v>1076</v>
      </c>
      <c r="P27" s="500">
        <f t="shared" si="2"/>
        <v>2.0239128000000002</v>
      </c>
    </row>
    <row r="28" spans="1:16" ht="15" x14ac:dyDescent="0.25">
      <c r="A28" s="152">
        <v>18</v>
      </c>
      <c r="B28" s="154" t="s">
        <v>658</v>
      </c>
      <c r="C28" s="490">
        <f>'enrolment vs availed_PY '!J28</f>
        <v>2000</v>
      </c>
      <c r="D28" s="498">
        <v>312</v>
      </c>
      <c r="E28" s="499">
        <f t="shared" si="0"/>
        <v>93.6</v>
      </c>
      <c r="F28" s="500">
        <f t="shared" si="1"/>
        <v>93.6</v>
      </c>
      <c r="G28" s="500">
        <v>0</v>
      </c>
      <c r="H28" s="500">
        <v>0</v>
      </c>
      <c r="I28" s="490"/>
      <c r="J28" s="490"/>
      <c r="K28" s="490"/>
      <c r="L28" s="490"/>
      <c r="M28" s="490"/>
      <c r="N28" s="490"/>
      <c r="O28" s="490" t="s">
        <v>1076</v>
      </c>
      <c r="P28" s="500">
        <f t="shared" si="2"/>
        <v>1.3103999999999998</v>
      </c>
    </row>
    <row r="29" spans="1:16" ht="15" x14ac:dyDescent="0.25">
      <c r="A29" s="152">
        <v>19</v>
      </c>
      <c r="B29" s="154" t="s">
        <v>659</v>
      </c>
      <c r="C29" s="490">
        <f>'enrolment vs availed_PY '!J29</f>
        <v>1250</v>
      </c>
      <c r="D29" s="498">
        <v>312</v>
      </c>
      <c r="E29" s="499">
        <f t="shared" si="0"/>
        <v>58.5</v>
      </c>
      <c r="F29" s="500">
        <f t="shared" si="1"/>
        <v>58.5</v>
      </c>
      <c r="G29" s="500">
        <v>0</v>
      </c>
      <c r="H29" s="500">
        <v>0</v>
      </c>
      <c r="I29" s="490"/>
      <c r="J29" s="490"/>
      <c r="K29" s="490"/>
      <c r="L29" s="490"/>
      <c r="M29" s="490"/>
      <c r="N29" s="490"/>
      <c r="O29" s="490" t="s">
        <v>1076</v>
      </c>
      <c r="P29" s="500">
        <f t="shared" si="2"/>
        <v>0.81899999999999995</v>
      </c>
    </row>
    <row r="30" spans="1:16" ht="15" x14ac:dyDescent="0.25">
      <c r="A30" s="152">
        <v>20</v>
      </c>
      <c r="B30" s="154" t="s">
        <v>660</v>
      </c>
      <c r="C30" s="490">
        <f>'enrolment vs availed_PY '!J30</f>
        <v>3985</v>
      </c>
      <c r="D30" s="498">
        <v>312</v>
      </c>
      <c r="E30" s="499">
        <f t="shared" si="0"/>
        <v>186.49799999999999</v>
      </c>
      <c r="F30" s="500">
        <f t="shared" si="1"/>
        <v>186.49799999999999</v>
      </c>
      <c r="G30" s="500">
        <v>0</v>
      </c>
      <c r="H30" s="500">
        <v>0</v>
      </c>
      <c r="I30" s="490"/>
      <c r="J30" s="490"/>
      <c r="K30" s="490"/>
      <c r="L30" s="490"/>
      <c r="M30" s="490"/>
      <c r="N30" s="490"/>
      <c r="O30" s="490" t="s">
        <v>1076</v>
      </c>
      <c r="P30" s="500">
        <f t="shared" si="2"/>
        <v>2.6109719999999998</v>
      </c>
    </row>
    <row r="31" spans="1:16" ht="15" x14ac:dyDescent="0.25">
      <c r="A31" s="152">
        <v>21</v>
      </c>
      <c r="B31" s="154" t="s">
        <v>661</v>
      </c>
      <c r="C31" s="490">
        <f>'enrolment vs availed_PY '!J31</f>
        <v>411</v>
      </c>
      <c r="D31" s="498">
        <v>312</v>
      </c>
      <c r="E31" s="499">
        <f t="shared" si="0"/>
        <v>19.2348</v>
      </c>
      <c r="F31" s="500">
        <f t="shared" si="1"/>
        <v>19.2348</v>
      </c>
      <c r="G31" s="500">
        <v>0</v>
      </c>
      <c r="H31" s="500">
        <v>0</v>
      </c>
      <c r="I31" s="490"/>
      <c r="J31" s="490"/>
      <c r="K31" s="490"/>
      <c r="L31" s="490"/>
      <c r="M31" s="490"/>
      <c r="N31" s="490"/>
      <c r="O31" s="490" t="s">
        <v>1076</v>
      </c>
      <c r="P31" s="500">
        <f t="shared" si="2"/>
        <v>0.2692872</v>
      </c>
    </row>
    <row r="32" spans="1:16" ht="15" x14ac:dyDescent="0.25">
      <c r="A32" s="152">
        <v>22</v>
      </c>
      <c r="B32" s="154" t="s">
        <v>662</v>
      </c>
      <c r="C32" s="490">
        <f>'enrolment vs availed_PY '!J32</f>
        <v>943</v>
      </c>
      <c r="D32" s="498">
        <v>312</v>
      </c>
      <c r="E32" s="499">
        <f t="shared" si="0"/>
        <v>44.132399999999997</v>
      </c>
      <c r="F32" s="500">
        <f t="shared" si="1"/>
        <v>44.132399999999997</v>
      </c>
      <c r="G32" s="500">
        <v>0</v>
      </c>
      <c r="H32" s="500">
        <v>0</v>
      </c>
      <c r="I32" s="490"/>
      <c r="J32" s="490"/>
      <c r="K32" s="490"/>
      <c r="L32" s="490"/>
      <c r="M32" s="490"/>
      <c r="N32" s="490"/>
      <c r="O32" s="490" t="s">
        <v>1076</v>
      </c>
      <c r="P32" s="500">
        <f t="shared" si="2"/>
        <v>0.61785359999999989</v>
      </c>
    </row>
    <row r="33" spans="1:20" ht="15" x14ac:dyDescent="0.25">
      <c r="A33" s="152">
        <v>23</v>
      </c>
      <c r="B33" s="154" t="s">
        <v>663</v>
      </c>
      <c r="C33" s="490">
        <f>'enrolment vs availed_PY '!J33</f>
        <v>302</v>
      </c>
      <c r="D33" s="498">
        <v>312</v>
      </c>
      <c r="E33" s="499">
        <f t="shared" si="0"/>
        <v>14.133599999999999</v>
      </c>
      <c r="F33" s="500">
        <f t="shared" si="1"/>
        <v>14.133599999999999</v>
      </c>
      <c r="G33" s="500">
        <v>0</v>
      </c>
      <c r="H33" s="500">
        <v>0</v>
      </c>
      <c r="I33" s="490"/>
      <c r="J33" s="490"/>
      <c r="K33" s="490"/>
      <c r="L33" s="490"/>
      <c r="M33" s="490"/>
      <c r="N33" s="490"/>
      <c r="O33" s="490" t="s">
        <v>1076</v>
      </c>
      <c r="P33" s="500">
        <f t="shared" si="2"/>
        <v>0.1978704</v>
      </c>
    </row>
    <row r="34" spans="1:20" ht="15" x14ac:dyDescent="0.25">
      <c r="A34" s="155">
        <v>24</v>
      </c>
      <c r="B34" s="154" t="s">
        <v>664</v>
      </c>
      <c r="C34" s="490">
        <f>'enrolment vs availed_PY '!J34</f>
        <v>0</v>
      </c>
      <c r="D34" s="498">
        <v>312</v>
      </c>
      <c r="E34" s="499">
        <f t="shared" si="0"/>
        <v>0</v>
      </c>
      <c r="F34" s="500">
        <f t="shared" si="1"/>
        <v>0</v>
      </c>
      <c r="G34" s="500">
        <v>0</v>
      </c>
      <c r="H34" s="500">
        <v>0</v>
      </c>
      <c r="I34" s="490"/>
      <c r="J34" s="490"/>
      <c r="K34" s="490"/>
      <c r="L34" s="490"/>
      <c r="M34" s="490"/>
      <c r="N34" s="490"/>
      <c r="O34" s="490" t="s">
        <v>1076</v>
      </c>
      <c r="P34" s="500">
        <f t="shared" si="2"/>
        <v>0</v>
      </c>
    </row>
    <row r="35" spans="1:20" ht="13.5" customHeight="1" x14ac:dyDescent="0.25">
      <c r="A35" s="1152" t="s">
        <v>16</v>
      </c>
      <c r="B35" s="1154"/>
      <c r="C35" s="646">
        <f>'enrolment vs availed_PY '!J35</f>
        <v>26167</v>
      </c>
      <c r="D35" s="647">
        <v>312</v>
      </c>
      <c r="E35" s="648">
        <f>SUM(E11:E34)</f>
        <v>1224.6155999999999</v>
      </c>
      <c r="F35" s="648">
        <f>SUM(F11:F34)</f>
        <v>1224.6155999999999</v>
      </c>
      <c r="G35" s="648">
        <f>SUM(G11:G34)</f>
        <v>0</v>
      </c>
      <c r="H35" s="648">
        <f>SUM(H11:H34)</f>
        <v>0</v>
      </c>
      <c r="I35" s="646"/>
      <c r="J35" s="646"/>
      <c r="K35" s="646"/>
      <c r="L35" s="646"/>
      <c r="M35" s="646"/>
      <c r="N35" s="646"/>
      <c r="O35" s="646" t="s">
        <v>1076</v>
      </c>
      <c r="P35" s="648">
        <f t="shared" si="2"/>
        <v>17.144618399999999</v>
      </c>
      <c r="Q35" s="662"/>
      <c r="R35" s="662"/>
      <c r="S35" s="662"/>
      <c r="T35" s="662"/>
    </row>
    <row r="36" spans="1:20" x14ac:dyDescent="0.2">
      <c r="A36" s="136"/>
      <c r="B36" s="136"/>
      <c r="C36" s="481"/>
      <c r="D36" s="481"/>
      <c r="E36" s="222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222"/>
    </row>
    <row r="37" spans="1:20" x14ac:dyDescent="0.2">
      <c r="A37" s="137" t="s">
        <v>8</v>
      </c>
      <c r="B37" s="138"/>
      <c r="C37" s="138"/>
      <c r="D37" s="13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1:20" x14ac:dyDescent="0.2">
      <c r="A38" s="139" t="s">
        <v>9</v>
      </c>
      <c r="B38" s="139"/>
      <c r="C38" s="139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20" x14ac:dyDescent="0.2">
      <c r="A39" s="139" t="s">
        <v>10</v>
      </c>
      <c r="B39" s="139"/>
      <c r="C39" s="139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1:20" x14ac:dyDescent="0.2">
      <c r="A40" s="139"/>
      <c r="B40" s="139"/>
      <c r="C40" s="139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20" x14ac:dyDescent="0.2">
      <c r="A41" s="139"/>
      <c r="B41" s="139"/>
      <c r="C41" s="139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pans="1:20" x14ac:dyDescent="0.2">
      <c r="A42" s="9" t="s">
        <v>1191</v>
      </c>
      <c r="D42" s="1434" t="s">
        <v>806</v>
      </c>
      <c r="E42" s="1434"/>
      <c r="F42" s="1434"/>
      <c r="G42" s="1434"/>
      <c r="H42" s="139"/>
      <c r="I42" s="1258" t="s">
        <v>803</v>
      </c>
      <c r="J42" s="1258"/>
      <c r="K42" s="1258"/>
      <c r="L42" s="1258"/>
      <c r="M42" s="1258"/>
      <c r="N42" s="1258"/>
      <c r="O42" s="131"/>
      <c r="P42" s="131"/>
    </row>
    <row r="43" spans="1:20" ht="12.75" customHeight="1" x14ac:dyDescent="0.2">
      <c r="D43" s="1434" t="s">
        <v>807</v>
      </c>
      <c r="E43" s="1434"/>
      <c r="F43" s="1434"/>
      <c r="G43" s="1434"/>
      <c r="H43" s="264"/>
      <c r="I43" s="1258" t="s">
        <v>802</v>
      </c>
      <c r="J43" s="1258"/>
      <c r="K43" s="1258"/>
      <c r="L43" s="1258"/>
      <c r="M43" s="1258"/>
      <c r="N43" s="1258"/>
      <c r="O43" s="131"/>
      <c r="P43" s="131"/>
    </row>
    <row r="44" spans="1:20" ht="12.75" customHeight="1" x14ac:dyDescent="0.2">
      <c r="D44" s="1434" t="s">
        <v>808</v>
      </c>
      <c r="E44" s="1434"/>
      <c r="F44" s="1434"/>
      <c r="G44" s="1434"/>
      <c r="H44" s="264"/>
      <c r="I44" s="264"/>
      <c r="J44" s="264"/>
      <c r="K44" s="264"/>
      <c r="L44" s="264"/>
      <c r="M44" s="264"/>
      <c r="N44" s="264"/>
      <c r="O44" s="131"/>
      <c r="P44" s="131"/>
    </row>
    <row r="45" spans="1:20" x14ac:dyDescent="0.2">
      <c r="A45" s="139"/>
      <c r="B45" s="139"/>
      <c r="E45" s="131"/>
      <c r="F45" s="139"/>
      <c r="G45" s="139"/>
      <c r="H45" s="139"/>
      <c r="I45" s="139"/>
      <c r="J45" s="139"/>
      <c r="K45" s="139"/>
      <c r="L45" s="139"/>
      <c r="M45" s="139"/>
      <c r="N45" s="139"/>
      <c r="O45" s="131"/>
      <c r="P45" s="131"/>
    </row>
    <row r="47" spans="1:20" x14ac:dyDescent="0.2">
      <c r="A47" s="1493"/>
      <c r="B47" s="1493"/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</row>
  </sheetData>
  <mergeCells count="21">
    <mergeCell ref="A6:N6"/>
    <mergeCell ref="D1:E1"/>
    <mergeCell ref="M1:N1"/>
    <mergeCell ref="A2:N2"/>
    <mergeCell ref="A4:N5"/>
    <mergeCell ref="A3:P3"/>
    <mergeCell ref="O8:P8"/>
    <mergeCell ref="A47:N47"/>
    <mergeCell ref="C8:C9"/>
    <mergeCell ref="H7:N7"/>
    <mergeCell ref="A8:A9"/>
    <mergeCell ref="B8:B9"/>
    <mergeCell ref="D8:D9"/>
    <mergeCell ref="E8:H8"/>
    <mergeCell ref="I8:N8"/>
    <mergeCell ref="A35:B35"/>
    <mergeCell ref="I42:N42"/>
    <mergeCell ref="I43:N43"/>
    <mergeCell ref="D42:G42"/>
    <mergeCell ref="D43:G43"/>
    <mergeCell ref="D44:G44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00"/>
    <pageSetUpPr fitToPage="1"/>
  </sheetPr>
  <dimension ref="A1:P47"/>
  <sheetViews>
    <sheetView zoomScale="96" zoomScaleNormal="96" zoomScaleSheetLayoutView="100" workbookViewId="0">
      <selection activeCell="D18" sqref="D18:M25"/>
    </sheetView>
  </sheetViews>
  <sheetFormatPr defaultColWidth="9.140625" defaultRowHeight="12.75" x14ac:dyDescent="0.2"/>
  <cols>
    <col min="1" max="1" width="5.5703125" style="131" customWidth="1"/>
    <col min="2" max="2" width="14.5703125" style="131" customWidth="1"/>
    <col min="3" max="3" width="10.28515625" style="131" customWidth="1"/>
    <col min="4" max="4" width="12.85546875" style="131" customWidth="1"/>
    <col min="5" max="5" width="8.7109375" style="123" customWidth="1"/>
    <col min="6" max="7" width="8" style="123" customWidth="1"/>
    <col min="8" max="10" width="8.140625" style="123" customWidth="1"/>
    <col min="11" max="11" width="8.42578125" style="123" customWidth="1"/>
    <col min="12" max="12" width="8.140625" style="123" customWidth="1"/>
    <col min="13" max="13" width="11.28515625" style="123" customWidth="1"/>
    <col min="14" max="14" width="11.85546875" style="123" customWidth="1"/>
    <col min="15" max="16384" width="9.140625" style="123"/>
  </cols>
  <sheetData>
    <row r="1" spans="1:16" ht="12.75" customHeight="1" x14ac:dyDescent="0.2">
      <c r="D1" s="1504"/>
      <c r="E1" s="1504"/>
      <c r="F1" s="131"/>
      <c r="G1" s="131"/>
      <c r="H1" s="131"/>
      <c r="I1" s="131"/>
      <c r="J1" s="131"/>
      <c r="K1" s="131"/>
      <c r="L1" s="131"/>
      <c r="M1" s="1506" t="s">
        <v>615</v>
      </c>
      <c r="N1" s="1506"/>
      <c r="O1" s="131"/>
      <c r="P1" s="131"/>
    </row>
    <row r="2" spans="1:16" ht="15.75" x14ac:dyDescent="0.25">
      <c r="A2" s="1502" t="s">
        <v>0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31"/>
      <c r="P2" s="131"/>
    </row>
    <row r="3" spans="1:16" ht="18" x14ac:dyDescent="0.25">
      <c r="A3" s="1503" t="s">
        <v>921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 ht="9.75" customHeight="1" x14ac:dyDescent="0.2">
      <c r="A4" s="1518" t="s">
        <v>984</v>
      </c>
      <c r="B4" s="1518"/>
      <c r="C4" s="1518"/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18"/>
      <c r="O4" s="131"/>
      <c r="P4" s="131"/>
    </row>
    <row r="5" spans="1:16" s="124" customFormat="1" ht="18.75" customHeight="1" x14ac:dyDescent="0.2">
      <c r="A5" s="1518"/>
      <c r="B5" s="1518"/>
      <c r="C5" s="1518"/>
      <c r="D5" s="1518"/>
      <c r="E5" s="1518"/>
      <c r="F5" s="1518"/>
      <c r="G5" s="1518"/>
      <c r="H5" s="1518"/>
      <c r="I5" s="1518"/>
      <c r="J5" s="1518"/>
      <c r="K5" s="1518"/>
      <c r="L5" s="1518"/>
      <c r="M5" s="1518"/>
      <c r="N5" s="1518"/>
      <c r="O5" s="131"/>
      <c r="P5" s="131"/>
    </row>
    <row r="6" spans="1:16" x14ac:dyDescent="0.2">
      <c r="A6" s="1505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31"/>
      <c r="P6" s="131"/>
    </row>
    <row r="7" spans="1:16" x14ac:dyDescent="0.2">
      <c r="A7" s="26" t="s">
        <v>687</v>
      </c>
      <c r="B7" s="26"/>
      <c r="D7" s="143"/>
      <c r="E7" s="131"/>
      <c r="F7" s="131"/>
      <c r="G7" s="131"/>
      <c r="H7" s="1494"/>
      <c r="I7" s="1494"/>
      <c r="J7" s="1494"/>
      <c r="K7" s="1494"/>
      <c r="L7" s="1494"/>
      <c r="M7" s="1494"/>
      <c r="N7" s="1494"/>
      <c r="O7" s="131"/>
      <c r="P7" s="131"/>
    </row>
    <row r="8" spans="1:16" ht="24.75" customHeight="1" x14ac:dyDescent="0.2">
      <c r="A8" s="1495" t="s">
        <v>2</v>
      </c>
      <c r="B8" s="1495" t="s">
        <v>3</v>
      </c>
      <c r="C8" s="1507" t="s">
        <v>447</v>
      </c>
      <c r="D8" s="1499" t="s">
        <v>80</v>
      </c>
      <c r="E8" s="1496" t="s">
        <v>81</v>
      </c>
      <c r="F8" s="1497"/>
      <c r="G8" s="1497"/>
      <c r="H8" s="1498"/>
      <c r="I8" s="1496" t="s">
        <v>609</v>
      </c>
      <c r="J8" s="1497"/>
      <c r="K8" s="1497"/>
      <c r="L8" s="1497"/>
      <c r="M8" s="1497"/>
      <c r="N8" s="1497"/>
      <c r="O8" s="1495" t="s">
        <v>845</v>
      </c>
      <c r="P8" s="1495"/>
    </row>
    <row r="9" spans="1:16" ht="44.45" customHeight="1" x14ac:dyDescent="0.2">
      <c r="A9" s="1495"/>
      <c r="B9" s="1495"/>
      <c r="C9" s="1508"/>
      <c r="D9" s="1500"/>
      <c r="E9" s="194" t="s">
        <v>159</v>
      </c>
      <c r="F9" s="194" t="s">
        <v>104</v>
      </c>
      <c r="G9" s="194" t="s">
        <v>105</v>
      </c>
      <c r="H9" s="194" t="s">
        <v>399</v>
      </c>
      <c r="I9" s="194" t="s">
        <v>16</v>
      </c>
      <c r="J9" s="194" t="s">
        <v>610</v>
      </c>
      <c r="K9" s="194" t="s">
        <v>611</v>
      </c>
      <c r="L9" s="194" t="s">
        <v>612</v>
      </c>
      <c r="M9" s="194" t="s">
        <v>613</v>
      </c>
      <c r="N9" s="194" t="s">
        <v>614</v>
      </c>
      <c r="O9" s="274" t="s">
        <v>846</v>
      </c>
      <c r="P9" s="274" t="s">
        <v>847</v>
      </c>
    </row>
    <row r="10" spans="1:16" s="125" customFormat="1" x14ac:dyDescent="0.2">
      <c r="A10" s="144">
        <v>1</v>
      </c>
      <c r="B10" s="144">
        <v>2</v>
      </c>
      <c r="C10" s="144">
        <v>3</v>
      </c>
      <c r="D10" s="144">
        <v>8</v>
      </c>
      <c r="E10" s="144">
        <v>9</v>
      </c>
      <c r="F10" s="144">
        <v>10</v>
      </c>
      <c r="G10" s="144">
        <v>11</v>
      </c>
      <c r="H10" s="144">
        <v>12</v>
      </c>
      <c r="I10" s="144">
        <v>13</v>
      </c>
      <c r="J10" s="144">
        <v>14</v>
      </c>
      <c r="K10" s="144">
        <v>15</v>
      </c>
      <c r="L10" s="144">
        <v>16</v>
      </c>
      <c r="M10" s="144">
        <v>17</v>
      </c>
      <c r="N10" s="144">
        <v>18</v>
      </c>
      <c r="O10" s="160">
        <v>19</v>
      </c>
      <c r="P10" s="160">
        <v>20</v>
      </c>
    </row>
    <row r="11" spans="1:16" s="125" customFormat="1" x14ac:dyDescent="0.2">
      <c r="A11" s="157">
        <v>1</v>
      </c>
      <c r="B11" s="154" t="s">
        <v>641</v>
      </c>
      <c r="C11" s="160"/>
      <c r="D11" s="162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34"/>
      <c r="P11" s="134"/>
    </row>
    <row r="12" spans="1:16" s="125" customFormat="1" x14ac:dyDescent="0.2">
      <c r="A12" s="157">
        <v>2</v>
      </c>
      <c r="B12" s="154" t="s">
        <v>642</v>
      </c>
      <c r="C12" s="160"/>
      <c r="D12" s="162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34"/>
      <c r="P12" s="134"/>
    </row>
    <row r="13" spans="1:16" s="125" customFormat="1" x14ac:dyDescent="0.2">
      <c r="A13" s="157">
        <v>3</v>
      </c>
      <c r="B13" s="154" t="s">
        <v>643</v>
      </c>
      <c r="C13" s="160"/>
      <c r="D13" s="162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34"/>
      <c r="P13" s="134"/>
    </row>
    <row r="14" spans="1:16" s="125" customFormat="1" x14ac:dyDescent="0.2">
      <c r="A14" s="157">
        <v>4</v>
      </c>
      <c r="B14" s="154" t="s">
        <v>644</v>
      </c>
      <c r="C14" s="160"/>
      <c r="D14" s="162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34"/>
      <c r="P14" s="134"/>
    </row>
    <row r="15" spans="1:16" s="125" customFormat="1" x14ac:dyDescent="0.2">
      <c r="A15" s="157">
        <v>5</v>
      </c>
      <c r="B15" s="154" t="s">
        <v>645</v>
      </c>
      <c r="C15" s="160"/>
      <c r="D15" s="162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34"/>
      <c r="P15" s="134"/>
    </row>
    <row r="16" spans="1:16" s="125" customFormat="1" x14ac:dyDescent="0.2">
      <c r="A16" s="157">
        <v>6</v>
      </c>
      <c r="B16" s="154" t="s">
        <v>646</v>
      </c>
      <c r="C16" s="160"/>
      <c r="D16" s="162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34"/>
      <c r="P16" s="134"/>
    </row>
    <row r="17" spans="1:16" s="125" customFormat="1" x14ac:dyDescent="0.2">
      <c r="A17" s="157">
        <v>7</v>
      </c>
      <c r="B17" s="154" t="s">
        <v>647</v>
      </c>
      <c r="C17" s="160"/>
      <c r="D17" s="162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34"/>
      <c r="P17" s="134"/>
    </row>
    <row r="18" spans="1:16" s="125" customFormat="1" ht="12.75" customHeight="1" x14ac:dyDescent="0.2">
      <c r="A18" s="157">
        <v>8</v>
      </c>
      <c r="B18" s="154" t="s">
        <v>648</v>
      </c>
      <c r="C18" s="160"/>
      <c r="D18" s="1509" t="s">
        <v>666</v>
      </c>
      <c r="E18" s="1510"/>
      <c r="F18" s="1510"/>
      <c r="G18" s="1510"/>
      <c r="H18" s="1510"/>
      <c r="I18" s="1510"/>
      <c r="J18" s="1510"/>
      <c r="K18" s="1510"/>
      <c r="L18" s="1510"/>
      <c r="M18" s="1511"/>
      <c r="N18" s="160"/>
      <c r="O18" s="134"/>
      <c r="P18" s="134"/>
    </row>
    <row r="19" spans="1:16" s="125" customFormat="1" ht="12.75" customHeight="1" x14ac:dyDescent="0.2">
      <c r="A19" s="157">
        <v>9</v>
      </c>
      <c r="B19" s="154" t="s">
        <v>649</v>
      </c>
      <c r="C19" s="160"/>
      <c r="D19" s="1512"/>
      <c r="E19" s="1513"/>
      <c r="F19" s="1513"/>
      <c r="G19" s="1513"/>
      <c r="H19" s="1513"/>
      <c r="I19" s="1513"/>
      <c r="J19" s="1513"/>
      <c r="K19" s="1513"/>
      <c r="L19" s="1513"/>
      <c r="M19" s="1514"/>
      <c r="N19" s="160"/>
      <c r="O19" s="134"/>
      <c r="P19" s="134"/>
    </row>
    <row r="20" spans="1:16" s="125" customFormat="1" ht="12.75" customHeight="1" x14ac:dyDescent="0.2">
      <c r="A20" s="157">
        <v>10</v>
      </c>
      <c r="B20" s="154" t="s">
        <v>650</v>
      </c>
      <c r="C20" s="160"/>
      <c r="D20" s="1512"/>
      <c r="E20" s="1513"/>
      <c r="F20" s="1513"/>
      <c r="G20" s="1513"/>
      <c r="H20" s="1513"/>
      <c r="I20" s="1513"/>
      <c r="J20" s="1513"/>
      <c r="K20" s="1513"/>
      <c r="L20" s="1513"/>
      <c r="M20" s="1514"/>
      <c r="N20" s="160"/>
      <c r="O20" s="134"/>
      <c r="P20" s="134"/>
    </row>
    <row r="21" spans="1:16" s="125" customFormat="1" ht="12.75" customHeight="1" x14ac:dyDescent="0.2">
      <c r="A21" s="157">
        <v>11</v>
      </c>
      <c r="B21" s="154" t="s">
        <v>651</v>
      </c>
      <c r="C21" s="160"/>
      <c r="D21" s="1512"/>
      <c r="E21" s="1513"/>
      <c r="F21" s="1513"/>
      <c r="G21" s="1513"/>
      <c r="H21" s="1513"/>
      <c r="I21" s="1513"/>
      <c r="J21" s="1513"/>
      <c r="K21" s="1513"/>
      <c r="L21" s="1513"/>
      <c r="M21" s="1514"/>
      <c r="N21" s="160"/>
      <c r="O21" s="134"/>
      <c r="P21" s="134"/>
    </row>
    <row r="22" spans="1:16" s="125" customFormat="1" ht="12.75" customHeight="1" x14ac:dyDescent="0.2">
      <c r="A22" s="157">
        <v>12</v>
      </c>
      <c r="B22" s="154" t="s">
        <v>652</v>
      </c>
      <c r="C22" s="160"/>
      <c r="D22" s="1512"/>
      <c r="E22" s="1513"/>
      <c r="F22" s="1513"/>
      <c r="G22" s="1513"/>
      <c r="H22" s="1513"/>
      <c r="I22" s="1513"/>
      <c r="J22" s="1513"/>
      <c r="K22" s="1513"/>
      <c r="L22" s="1513"/>
      <c r="M22" s="1514"/>
      <c r="N22" s="160"/>
      <c r="O22" s="134"/>
      <c r="P22" s="134"/>
    </row>
    <row r="23" spans="1:16" ht="12.75" customHeight="1" x14ac:dyDescent="0.2">
      <c r="A23" s="157">
        <v>13</v>
      </c>
      <c r="B23" s="154" t="s">
        <v>653</v>
      </c>
      <c r="C23" s="134"/>
      <c r="D23" s="1512"/>
      <c r="E23" s="1513"/>
      <c r="F23" s="1513"/>
      <c r="G23" s="1513"/>
      <c r="H23" s="1513"/>
      <c r="I23" s="1513"/>
      <c r="J23" s="1513"/>
      <c r="K23" s="1513"/>
      <c r="L23" s="1513"/>
      <c r="M23" s="1514"/>
      <c r="N23" s="134"/>
      <c r="O23" s="134"/>
      <c r="P23" s="134"/>
    </row>
    <row r="24" spans="1:16" ht="12.75" customHeight="1" x14ac:dyDescent="0.2">
      <c r="A24" s="157">
        <v>14</v>
      </c>
      <c r="B24" s="154" t="s">
        <v>654</v>
      </c>
      <c r="C24" s="134"/>
      <c r="D24" s="1512"/>
      <c r="E24" s="1513"/>
      <c r="F24" s="1513"/>
      <c r="G24" s="1513"/>
      <c r="H24" s="1513"/>
      <c r="I24" s="1513"/>
      <c r="J24" s="1513"/>
      <c r="K24" s="1513"/>
      <c r="L24" s="1513"/>
      <c r="M24" s="1514"/>
      <c r="N24" s="134"/>
      <c r="O24" s="134"/>
      <c r="P24" s="134"/>
    </row>
    <row r="25" spans="1:16" ht="12.75" customHeight="1" x14ac:dyDescent="0.2">
      <c r="A25" s="157">
        <v>15</v>
      </c>
      <c r="B25" s="154" t="s">
        <v>655</v>
      </c>
      <c r="C25" s="134"/>
      <c r="D25" s="1515"/>
      <c r="E25" s="1516"/>
      <c r="F25" s="1516"/>
      <c r="G25" s="1516"/>
      <c r="H25" s="1516"/>
      <c r="I25" s="1516"/>
      <c r="J25" s="1516"/>
      <c r="K25" s="1516"/>
      <c r="L25" s="1516"/>
      <c r="M25" s="1517"/>
      <c r="N25" s="134"/>
      <c r="O25" s="134"/>
      <c r="P25" s="134"/>
    </row>
    <row r="26" spans="1:16" x14ac:dyDescent="0.2">
      <c r="A26" s="157">
        <v>16</v>
      </c>
      <c r="B26" s="154" t="s">
        <v>656</v>
      </c>
      <c r="C26" s="134"/>
      <c r="D26" s="14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2">
      <c r="A27" s="157">
        <v>17</v>
      </c>
      <c r="B27" s="154" t="s">
        <v>657</v>
      </c>
      <c r="C27" s="134"/>
      <c r="D27" s="14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2">
      <c r="A28" s="157">
        <v>18</v>
      </c>
      <c r="B28" s="154" t="s">
        <v>658</v>
      </c>
      <c r="C28" s="134"/>
      <c r="D28" s="14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x14ac:dyDescent="0.2">
      <c r="A29" s="157">
        <v>19</v>
      </c>
      <c r="B29" s="154" t="s">
        <v>659</v>
      </c>
      <c r="C29" s="134"/>
      <c r="D29" s="14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x14ac:dyDescent="0.2">
      <c r="A30" s="157">
        <v>20</v>
      </c>
      <c r="B30" s="154" t="s">
        <v>660</v>
      </c>
      <c r="C30" s="134"/>
      <c r="D30" s="14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x14ac:dyDescent="0.2">
      <c r="A31" s="157">
        <v>21</v>
      </c>
      <c r="B31" s="154" t="s">
        <v>661</v>
      </c>
      <c r="C31" s="134"/>
      <c r="D31" s="14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x14ac:dyDescent="0.2">
      <c r="A32" s="157">
        <v>22</v>
      </c>
      <c r="B32" s="154" t="s">
        <v>662</v>
      </c>
      <c r="C32" s="134"/>
      <c r="D32" s="14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x14ac:dyDescent="0.2">
      <c r="A33" s="157">
        <v>23</v>
      </c>
      <c r="B33" s="154" t="s">
        <v>663</v>
      </c>
      <c r="C33" s="134"/>
      <c r="D33" s="14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x14ac:dyDescent="0.2">
      <c r="A34" s="155">
        <v>24</v>
      </c>
      <c r="B34" s="154" t="s">
        <v>664</v>
      </c>
      <c r="C34" s="134"/>
      <c r="D34" s="14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x14ac:dyDescent="0.2">
      <c r="A35" s="1152" t="s">
        <v>16</v>
      </c>
      <c r="B35" s="1154"/>
      <c r="C35" s="134"/>
      <c r="D35" s="14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96"/>
      <c r="P35" s="196"/>
    </row>
    <row r="36" spans="1:16" x14ac:dyDescent="0.2">
      <c r="A36" s="136"/>
      <c r="B36" s="136"/>
      <c r="C36" s="136"/>
      <c r="D36" s="13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1:16" x14ac:dyDescent="0.2">
      <c r="A37" s="137" t="s">
        <v>8</v>
      </c>
      <c r="B37" s="138"/>
      <c r="C37" s="138"/>
      <c r="D37" s="13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1:16" x14ac:dyDescent="0.2">
      <c r="A38" s="139" t="s">
        <v>9</v>
      </c>
      <c r="B38" s="139"/>
      <c r="C38" s="139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16" x14ac:dyDescent="0.2">
      <c r="A39" s="139" t="s">
        <v>10</v>
      </c>
      <c r="B39" s="139"/>
      <c r="C39" s="139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1:16" x14ac:dyDescent="0.2">
      <c r="A40" s="139"/>
      <c r="B40" s="139"/>
      <c r="C40" s="139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16" x14ac:dyDescent="0.2">
      <c r="A41" s="9" t="s">
        <v>1191</v>
      </c>
      <c r="D41" s="1434" t="s">
        <v>806</v>
      </c>
      <c r="E41" s="1434"/>
      <c r="F41" s="1434"/>
      <c r="G41" s="1434"/>
      <c r="H41" s="139"/>
      <c r="I41" s="1258" t="s">
        <v>803</v>
      </c>
      <c r="J41" s="1258"/>
      <c r="K41" s="1258"/>
      <c r="L41" s="1258"/>
      <c r="M41" s="1258"/>
      <c r="N41" s="1258"/>
      <c r="O41" s="131"/>
      <c r="P41" s="131"/>
    </row>
    <row r="42" spans="1:16" x14ac:dyDescent="0.2">
      <c r="D42" s="1434" t="s">
        <v>807</v>
      </c>
      <c r="E42" s="1434"/>
      <c r="F42" s="1434"/>
      <c r="G42" s="1434"/>
      <c r="H42" s="264"/>
      <c r="I42" s="1258" t="s">
        <v>802</v>
      </c>
      <c r="J42" s="1258"/>
      <c r="K42" s="1258"/>
      <c r="L42" s="1258"/>
      <c r="M42" s="1258"/>
      <c r="N42" s="1258"/>
      <c r="O42" s="131"/>
      <c r="P42" s="131"/>
    </row>
    <row r="43" spans="1:16" ht="12.75" customHeight="1" x14ac:dyDescent="0.2">
      <c r="D43" s="1434" t="s">
        <v>808</v>
      </c>
      <c r="E43" s="1434"/>
      <c r="F43" s="1434"/>
      <c r="G43" s="1434"/>
      <c r="H43" s="264"/>
      <c r="I43" s="264"/>
      <c r="J43" s="264"/>
      <c r="K43" s="264"/>
      <c r="L43" s="264"/>
      <c r="M43" s="264"/>
      <c r="N43" s="264"/>
      <c r="O43" s="131"/>
      <c r="P43" s="131"/>
    </row>
    <row r="44" spans="1:16" ht="12.75" customHeight="1" x14ac:dyDescent="0.2"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131"/>
      <c r="P44" s="131"/>
    </row>
    <row r="45" spans="1:16" x14ac:dyDescent="0.2">
      <c r="A45" s="139"/>
      <c r="B45" s="139"/>
      <c r="E45" s="131"/>
      <c r="F45" s="139"/>
      <c r="G45" s="139"/>
      <c r="H45" s="139"/>
      <c r="I45" s="139"/>
      <c r="J45" s="139"/>
      <c r="K45" s="139"/>
      <c r="L45" s="139"/>
      <c r="M45" s="139"/>
      <c r="N45" s="139"/>
      <c r="O45" s="131"/>
      <c r="P45" s="131"/>
    </row>
    <row r="47" spans="1:16" x14ac:dyDescent="0.2">
      <c r="A47" s="1493"/>
      <c r="B47" s="1493"/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</row>
  </sheetData>
  <mergeCells count="22">
    <mergeCell ref="D1:E1"/>
    <mergeCell ref="M1:N1"/>
    <mergeCell ref="A2:N2"/>
    <mergeCell ref="A4:N5"/>
    <mergeCell ref="A3:P3"/>
    <mergeCell ref="A6:N6"/>
    <mergeCell ref="C8:C9"/>
    <mergeCell ref="H7:N7"/>
    <mergeCell ref="A8:A9"/>
    <mergeCell ref="B8:B9"/>
    <mergeCell ref="D8:D9"/>
    <mergeCell ref="O8:P8"/>
    <mergeCell ref="E8:H8"/>
    <mergeCell ref="I8:N8"/>
    <mergeCell ref="A47:N47"/>
    <mergeCell ref="A35:B35"/>
    <mergeCell ref="D18:M25"/>
    <mergeCell ref="I41:N41"/>
    <mergeCell ref="I42:N42"/>
    <mergeCell ref="D41:G41"/>
    <mergeCell ref="D42:G42"/>
    <mergeCell ref="D43:G43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FF00"/>
    <pageSetUpPr fitToPage="1"/>
  </sheetPr>
  <dimension ref="A1:P48"/>
  <sheetViews>
    <sheetView view="pageBreakPreview" topLeftCell="A4" zoomScaleNormal="70" zoomScaleSheetLayoutView="100" workbookViewId="0">
      <selection activeCell="D18" sqref="D18:M25"/>
    </sheetView>
  </sheetViews>
  <sheetFormatPr defaultColWidth="9.140625" defaultRowHeight="12.75" x14ac:dyDescent="0.2"/>
  <cols>
    <col min="1" max="1" width="5.5703125" style="131" customWidth="1"/>
    <col min="2" max="2" width="14.5703125" style="131" customWidth="1"/>
    <col min="3" max="3" width="10.28515625" style="131" customWidth="1"/>
    <col min="4" max="4" width="12.85546875" style="131" customWidth="1"/>
    <col min="5" max="5" width="8.7109375" style="123" customWidth="1"/>
    <col min="6" max="7" width="8" style="123" customWidth="1"/>
    <col min="8" max="10" width="8.140625" style="123" customWidth="1"/>
    <col min="11" max="11" width="8.42578125" style="123" customWidth="1"/>
    <col min="12" max="12" width="8.140625" style="123" customWidth="1"/>
    <col min="13" max="13" width="11.28515625" style="123" customWidth="1"/>
    <col min="14" max="14" width="11.85546875" style="123" customWidth="1"/>
    <col min="15" max="16384" width="9.140625" style="123"/>
  </cols>
  <sheetData>
    <row r="1" spans="1:16" ht="12.75" customHeight="1" x14ac:dyDescent="0.2">
      <c r="D1" s="1504"/>
      <c r="E1" s="1504"/>
      <c r="F1" s="131"/>
      <c r="G1" s="131"/>
      <c r="H1" s="131"/>
      <c r="I1" s="131"/>
      <c r="J1" s="131"/>
      <c r="K1" s="131"/>
      <c r="L1" s="131"/>
      <c r="M1" s="1506" t="s">
        <v>625</v>
      </c>
      <c r="N1" s="1506"/>
    </row>
    <row r="2" spans="1:16" ht="18" x14ac:dyDescent="0.25">
      <c r="A2" s="1502" t="s">
        <v>0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3"/>
      <c r="P2" s="1503"/>
    </row>
    <row r="3" spans="1:16" ht="18" x14ac:dyDescent="0.25">
      <c r="A3" s="1503" t="s">
        <v>921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 ht="9.75" customHeight="1" x14ac:dyDescent="0.25">
      <c r="A4" s="1518" t="s">
        <v>985</v>
      </c>
      <c r="B4" s="1518"/>
      <c r="C4" s="1518"/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18"/>
      <c r="O4" s="1503"/>
      <c r="P4" s="1503"/>
    </row>
    <row r="5" spans="1:16" s="124" customFormat="1" ht="18.75" customHeight="1" x14ac:dyDescent="0.25">
      <c r="A5" s="1518"/>
      <c r="B5" s="1518"/>
      <c r="C5" s="1518"/>
      <c r="D5" s="1518"/>
      <c r="E5" s="1518"/>
      <c r="F5" s="1518"/>
      <c r="G5" s="1518"/>
      <c r="H5" s="1518"/>
      <c r="I5" s="1518"/>
      <c r="J5" s="1518"/>
      <c r="K5" s="1518"/>
      <c r="L5" s="1518"/>
      <c r="M5" s="1518"/>
      <c r="N5" s="1518"/>
      <c r="O5" s="1503"/>
      <c r="P5" s="1503"/>
    </row>
    <row r="6" spans="1:16" ht="18" x14ac:dyDescent="0.25">
      <c r="A6" s="1505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3"/>
      <c r="P6" s="1503"/>
    </row>
    <row r="7" spans="1:16" ht="18" x14ac:dyDescent="0.25">
      <c r="A7" s="26" t="s">
        <v>687</v>
      </c>
      <c r="B7" s="26"/>
      <c r="D7" s="143"/>
      <c r="E7" s="131"/>
      <c r="F7" s="131"/>
      <c r="G7" s="131"/>
      <c r="H7" s="1494"/>
      <c r="I7" s="1494"/>
      <c r="J7" s="1494"/>
      <c r="K7" s="1494"/>
      <c r="L7" s="1494"/>
      <c r="M7" s="1494"/>
      <c r="N7" s="1494"/>
      <c r="O7" s="1503"/>
      <c r="P7" s="1503"/>
    </row>
    <row r="8" spans="1:16" ht="24.75" customHeight="1" x14ac:dyDescent="0.2">
      <c r="A8" s="1495" t="s">
        <v>2</v>
      </c>
      <c r="B8" s="1495" t="s">
        <v>3</v>
      </c>
      <c r="C8" s="1507" t="s">
        <v>447</v>
      </c>
      <c r="D8" s="1499" t="s">
        <v>80</v>
      </c>
      <c r="E8" s="1496" t="s">
        <v>81</v>
      </c>
      <c r="F8" s="1497"/>
      <c r="G8" s="1497"/>
      <c r="H8" s="1498"/>
      <c r="I8" s="1496" t="s">
        <v>609</v>
      </c>
      <c r="J8" s="1497"/>
      <c r="K8" s="1497"/>
      <c r="L8" s="1497"/>
      <c r="M8" s="1497"/>
      <c r="N8" s="1497"/>
      <c r="O8" s="1495" t="s">
        <v>845</v>
      </c>
      <c r="P8" s="1495"/>
    </row>
    <row r="9" spans="1:16" ht="44.45" customHeight="1" x14ac:dyDescent="0.2">
      <c r="A9" s="1495"/>
      <c r="B9" s="1495"/>
      <c r="C9" s="1508"/>
      <c r="D9" s="1500"/>
      <c r="E9" s="194" t="s">
        <v>159</v>
      </c>
      <c r="F9" s="194" t="s">
        <v>104</v>
      </c>
      <c r="G9" s="194" t="s">
        <v>105</v>
      </c>
      <c r="H9" s="194" t="s">
        <v>399</v>
      </c>
      <c r="I9" s="194" t="s">
        <v>16</v>
      </c>
      <c r="J9" s="194" t="s">
        <v>610</v>
      </c>
      <c r="K9" s="194" t="s">
        <v>611</v>
      </c>
      <c r="L9" s="194" t="s">
        <v>612</v>
      </c>
      <c r="M9" s="194" t="s">
        <v>613</v>
      </c>
      <c r="N9" s="194" t="s">
        <v>614</v>
      </c>
      <c r="O9" s="274" t="s">
        <v>846</v>
      </c>
      <c r="P9" s="274" t="s">
        <v>847</v>
      </c>
    </row>
    <row r="10" spans="1:16" s="125" customFormat="1" x14ac:dyDescent="0.2">
      <c r="A10" s="144">
        <v>1</v>
      </c>
      <c r="B10" s="144">
        <v>2</v>
      </c>
      <c r="C10" s="144">
        <v>3</v>
      </c>
      <c r="D10" s="144">
        <v>8</v>
      </c>
      <c r="E10" s="144">
        <v>9</v>
      </c>
      <c r="F10" s="144">
        <v>10</v>
      </c>
      <c r="G10" s="144">
        <v>11</v>
      </c>
      <c r="H10" s="144">
        <v>12</v>
      </c>
      <c r="I10" s="144">
        <v>13</v>
      </c>
      <c r="J10" s="144">
        <v>14</v>
      </c>
      <c r="K10" s="144">
        <v>15</v>
      </c>
      <c r="L10" s="144">
        <v>16</v>
      </c>
      <c r="M10" s="144">
        <v>17</v>
      </c>
      <c r="N10" s="144">
        <v>18</v>
      </c>
      <c r="O10" s="160">
        <v>19</v>
      </c>
      <c r="P10" s="160">
        <v>20</v>
      </c>
    </row>
    <row r="11" spans="1:16" s="125" customFormat="1" x14ac:dyDescent="0.2">
      <c r="A11" s="157">
        <v>1</v>
      </c>
      <c r="B11" s="154" t="s">
        <v>641</v>
      </c>
      <c r="C11" s="160"/>
      <c r="D11" s="162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34"/>
      <c r="P11" s="134"/>
    </row>
    <row r="12" spans="1:16" s="125" customFormat="1" x14ac:dyDescent="0.2">
      <c r="A12" s="157">
        <v>2</v>
      </c>
      <c r="B12" s="154" t="s">
        <v>642</v>
      </c>
      <c r="C12" s="160"/>
      <c r="D12" s="162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34"/>
      <c r="P12" s="134"/>
    </row>
    <row r="13" spans="1:16" s="125" customFormat="1" x14ac:dyDescent="0.2">
      <c r="A13" s="157">
        <v>3</v>
      </c>
      <c r="B13" s="154" t="s">
        <v>643</v>
      </c>
      <c r="C13" s="160"/>
      <c r="D13" s="162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34"/>
      <c r="P13" s="134"/>
    </row>
    <row r="14" spans="1:16" s="125" customFormat="1" x14ac:dyDescent="0.2">
      <c r="A14" s="157">
        <v>4</v>
      </c>
      <c r="B14" s="154" t="s">
        <v>644</v>
      </c>
      <c r="C14" s="160"/>
      <c r="D14" s="162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34"/>
      <c r="P14" s="134"/>
    </row>
    <row r="15" spans="1:16" s="125" customFormat="1" x14ac:dyDescent="0.2">
      <c r="A15" s="157">
        <v>5</v>
      </c>
      <c r="B15" s="154" t="s">
        <v>645</v>
      </c>
      <c r="C15" s="160"/>
      <c r="D15" s="162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34"/>
      <c r="P15" s="134"/>
    </row>
    <row r="16" spans="1:16" s="125" customFormat="1" x14ac:dyDescent="0.2">
      <c r="A16" s="157">
        <v>6</v>
      </c>
      <c r="B16" s="154" t="s">
        <v>646</v>
      </c>
      <c r="C16" s="160"/>
      <c r="D16" s="162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34"/>
      <c r="P16" s="134"/>
    </row>
    <row r="17" spans="1:16" s="125" customFormat="1" x14ac:dyDescent="0.2">
      <c r="A17" s="157">
        <v>7</v>
      </c>
      <c r="B17" s="154" t="s">
        <v>647</v>
      </c>
      <c r="C17" s="160"/>
      <c r="D17" s="162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34"/>
      <c r="P17" s="134"/>
    </row>
    <row r="18" spans="1:16" s="125" customFormat="1" ht="12.75" customHeight="1" x14ac:dyDescent="0.2">
      <c r="A18" s="157">
        <v>8</v>
      </c>
      <c r="B18" s="154" t="s">
        <v>648</v>
      </c>
      <c r="C18" s="160"/>
      <c r="D18" s="1509" t="s">
        <v>666</v>
      </c>
      <c r="E18" s="1510"/>
      <c r="F18" s="1510"/>
      <c r="G18" s="1510"/>
      <c r="H18" s="1510"/>
      <c r="I18" s="1510"/>
      <c r="J18" s="1510"/>
      <c r="K18" s="1510"/>
      <c r="L18" s="1510"/>
      <c r="M18" s="1511"/>
      <c r="N18" s="160"/>
      <c r="O18" s="134"/>
      <c r="P18" s="134"/>
    </row>
    <row r="19" spans="1:16" s="125" customFormat="1" ht="12.75" customHeight="1" x14ac:dyDescent="0.2">
      <c r="A19" s="157">
        <v>9</v>
      </c>
      <c r="B19" s="154" t="s">
        <v>649</v>
      </c>
      <c r="C19" s="160"/>
      <c r="D19" s="1512"/>
      <c r="E19" s="1513"/>
      <c r="F19" s="1513"/>
      <c r="G19" s="1513"/>
      <c r="H19" s="1513"/>
      <c r="I19" s="1513"/>
      <c r="J19" s="1513"/>
      <c r="K19" s="1513"/>
      <c r="L19" s="1513"/>
      <c r="M19" s="1514"/>
      <c r="N19" s="160"/>
      <c r="O19" s="134"/>
      <c r="P19" s="134"/>
    </row>
    <row r="20" spans="1:16" s="125" customFormat="1" ht="12.75" customHeight="1" x14ac:dyDescent="0.2">
      <c r="A20" s="157">
        <v>10</v>
      </c>
      <c r="B20" s="154" t="s">
        <v>650</v>
      </c>
      <c r="C20" s="160"/>
      <c r="D20" s="1512"/>
      <c r="E20" s="1513"/>
      <c r="F20" s="1513"/>
      <c r="G20" s="1513"/>
      <c r="H20" s="1513"/>
      <c r="I20" s="1513"/>
      <c r="J20" s="1513"/>
      <c r="K20" s="1513"/>
      <c r="L20" s="1513"/>
      <c r="M20" s="1514"/>
      <c r="N20" s="160"/>
      <c r="O20" s="134"/>
      <c r="P20" s="134"/>
    </row>
    <row r="21" spans="1:16" s="125" customFormat="1" ht="12.75" customHeight="1" x14ac:dyDescent="0.2">
      <c r="A21" s="157">
        <v>11</v>
      </c>
      <c r="B21" s="154" t="s">
        <v>651</v>
      </c>
      <c r="C21" s="160"/>
      <c r="D21" s="1512"/>
      <c r="E21" s="1513"/>
      <c r="F21" s="1513"/>
      <c r="G21" s="1513"/>
      <c r="H21" s="1513"/>
      <c r="I21" s="1513"/>
      <c r="J21" s="1513"/>
      <c r="K21" s="1513"/>
      <c r="L21" s="1513"/>
      <c r="M21" s="1514"/>
      <c r="N21" s="160"/>
      <c r="O21" s="134"/>
      <c r="P21" s="134"/>
    </row>
    <row r="22" spans="1:16" s="125" customFormat="1" ht="12.75" customHeight="1" x14ac:dyDescent="0.2">
      <c r="A22" s="157">
        <v>12</v>
      </c>
      <c r="B22" s="154" t="s">
        <v>652</v>
      </c>
      <c r="C22" s="160"/>
      <c r="D22" s="1512"/>
      <c r="E22" s="1513"/>
      <c r="F22" s="1513"/>
      <c r="G22" s="1513"/>
      <c r="H22" s="1513"/>
      <c r="I22" s="1513"/>
      <c r="J22" s="1513"/>
      <c r="K22" s="1513"/>
      <c r="L22" s="1513"/>
      <c r="M22" s="1514"/>
      <c r="N22" s="160"/>
      <c r="O22" s="134"/>
      <c r="P22" s="134"/>
    </row>
    <row r="23" spans="1:16" ht="12.75" customHeight="1" x14ac:dyDescent="0.2">
      <c r="A23" s="157">
        <v>13</v>
      </c>
      <c r="B23" s="154" t="s">
        <v>653</v>
      </c>
      <c r="C23" s="134"/>
      <c r="D23" s="1512"/>
      <c r="E23" s="1513"/>
      <c r="F23" s="1513"/>
      <c r="G23" s="1513"/>
      <c r="H23" s="1513"/>
      <c r="I23" s="1513"/>
      <c r="J23" s="1513"/>
      <c r="K23" s="1513"/>
      <c r="L23" s="1513"/>
      <c r="M23" s="1514"/>
      <c r="N23" s="134"/>
      <c r="O23" s="134"/>
      <c r="P23" s="134"/>
    </row>
    <row r="24" spans="1:16" ht="12.75" customHeight="1" x14ac:dyDescent="0.2">
      <c r="A24" s="157">
        <v>14</v>
      </c>
      <c r="B24" s="154" t="s">
        <v>654</v>
      </c>
      <c r="C24" s="134"/>
      <c r="D24" s="1512"/>
      <c r="E24" s="1513"/>
      <c r="F24" s="1513"/>
      <c r="G24" s="1513"/>
      <c r="H24" s="1513"/>
      <c r="I24" s="1513"/>
      <c r="J24" s="1513"/>
      <c r="K24" s="1513"/>
      <c r="L24" s="1513"/>
      <c r="M24" s="1514"/>
      <c r="N24" s="134"/>
      <c r="O24" s="134"/>
      <c r="P24" s="134"/>
    </row>
    <row r="25" spans="1:16" ht="12.75" customHeight="1" x14ac:dyDescent="0.2">
      <c r="A25" s="157">
        <v>15</v>
      </c>
      <c r="B25" s="154" t="s">
        <v>655</v>
      </c>
      <c r="C25" s="134"/>
      <c r="D25" s="1515"/>
      <c r="E25" s="1516"/>
      <c r="F25" s="1516"/>
      <c r="G25" s="1516"/>
      <c r="H25" s="1516"/>
      <c r="I25" s="1516"/>
      <c r="J25" s="1516"/>
      <c r="K25" s="1516"/>
      <c r="L25" s="1516"/>
      <c r="M25" s="1517"/>
      <c r="N25" s="134"/>
      <c r="O25" s="134"/>
      <c r="P25" s="134"/>
    </row>
    <row r="26" spans="1:16" x14ac:dyDescent="0.2">
      <c r="A26" s="157">
        <v>16</v>
      </c>
      <c r="B26" s="154" t="s">
        <v>656</v>
      </c>
      <c r="C26" s="134"/>
      <c r="D26" s="14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2">
      <c r="A27" s="157">
        <v>17</v>
      </c>
      <c r="B27" s="154" t="s">
        <v>657</v>
      </c>
      <c r="C27" s="134"/>
      <c r="D27" s="14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2">
      <c r="A28" s="157">
        <v>18</v>
      </c>
      <c r="B28" s="154" t="s">
        <v>658</v>
      </c>
      <c r="C28" s="134"/>
      <c r="D28" s="14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x14ac:dyDescent="0.2">
      <c r="A29" s="157">
        <v>19</v>
      </c>
      <c r="B29" s="154" t="s">
        <v>659</v>
      </c>
      <c r="C29" s="134"/>
      <c r="D29" s="14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x14ac:dyDescent="0.2">
      <c r="A30" s="157">
        <v>20</v>
      </c>
      <c r="B30" s="154" t="s">
        <v>660</v>
      </c>
      <c r="C30" s="134"/>
      <c r="D30" s="14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x14ac:dyDescent="0.2">
      <c r="A31" s="157">
        <v>21</v>
      </c>
      <c r="B31" s="154" t="s">
        <v>661</v>
      </c>
      <c r="C31" s="134"/>
      <c r="D31" s="14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x14ac:dyDescent="0.2">
      <c r="A32" s="157">
        <v>22</v>
      </c>
      <c r="B32" s="154" t="s">
        <v>662</v>
      </c>
      <c r="C32" s="134"/>
      <c r="D32" s="14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x14ac:dyDescent="0.2">
      <c r="A33" s="157">
        <v>23</v>
      </c>
      <c r="B33" s="154" t="s">
        <v>663</v>
      </c>
      <c r="C33" s="134"/>
      <c r="D33" s="14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x14ac:dyDescent="0.2">
      <c r="A34" s="155">
        <v>24</v>
      </c>
      <c r="B34" s="154" t="s">
        <v>664</v>
      </c>
      <c r="C34" s="134"/>
      <c r="D34" s="14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x14ac:dyDescent="0.2">
      <c r="A35" s="1152" t="s">
        <v>16</v>
      </c>
      <c r="B35" s="1154"/>
      <c r="C35" s="134"/>
      <c r="D35" s="14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96"/>
      <c r="P35" s="196"/>
    </row>
    <row r="36" spans="1:16" x14ac:dyDescent="0.2">
      <c r="A36" s="135" t="s">
        <v>7</v>
      </c>
      <c r="B36" s="134"/>
      <c r="C36" s="134"/>
      <c r="D36" s="145"/>
      <c r="E36" s="134"/>
      <c r="F36" s="134"/>
      <c r="G36" s="134"/>
      <c r="H36" s="134"/>
      <c r="I36" s="134"/>
      <c r="J36" s="134"/>
      <c r="K36" s="134"/>
      <c r="L36" s="134"/>
      <c r="M36" s="134"/>
      <c r="N36" s="428"/>
      <c r="O36" s="134"/>
      <c r="P36" s="134"/>
    </row>
    <row r="37" spans="1:16" x14ac:dyDescent="0.2">
      <c r="A37" s="136"/>
      <c r="B37" s="136"/>
      <c r="C37" s="136"/>
      <c r="D37" s="13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1:16" x14ac:dyDescent="0.2">
      <c r="A38" s="137" t="s">
        <v>8</v>
      </c>
      <c r="B38" s="138"/>
      <c r="C38" s="138"/>
      <c r="D38" s="13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16" x14ac:dyDescent="0.2">
      <c r="A39" s="139" t="s">
        <v>9</v>
      </c>
      <c r="B39" s="139"/>
      <c r="C39" s="139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1:16" x14ac:dyDescent="0.2">
      <c r="A40" s="139" t="s">
        <v>10</v>
      </c>
      <c r="B40" s="139"/>
      <c r="C40" s="139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16" x14ac:dyDescent="0.2">
      <c r="A41" s="139"/>
      <c r="B41" s="139"/>
      <c r="C41" s="139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pans="1:16" x14ac:dyDescent="0.2">
      <c r="A42" s="9" t="s">
        <v>1191</v>
      </c>
      <c r="D42" s="1434" t="s">
        <v>806</v>
      </c>
      <c r="E42" s="1434"/>
      <c r="F42" s="1434"/>
      <c r="G42" s="1434"/>
      <c r="H42" s="139"/>
      <c r="I42" s="1258" t="s">
        <v>803</v>
      </c>
      <c r="J42" s="1258"/>
      <c r="K42" s="1258"/>
      <c r="L42" s="1258"/>
      <c r="M42" s="1258"/>
      <c r="N42" s="1258"/>
      <c r="O42" s="131"/>
      <c r="P42" s="131"/>
    </row>
    <row r="43" spans="1:16" x14ac:dyDescent="0.2">
      <c r="D43" s="1434" t="s">
        <v>807</v>
      </c>
      <c r="E43" s="1434"/>
      <c r="F43" s="1434"/>
      <c r="G43" s="1434"/>
      <c r="H43" s="264"/>
      <c r="I43" s="1258" t="s">
        <v>802</v>
      </c>
      <c r="J43" s="1258"/>
      <c r="K43" s="1258"/>
      <c r="L43" s="1258"/>
      <c r="M43" s="1258"/>
      <c r="N43" s="1258"/>
      <c r="O43" s="131"/>
      <c r="P43" s="131"/>
    </row>
    <row r="44" spans="1:16" ht="12.75" customHeight="1" x14ac:dyDescent="0.2">
      <c r="D44" s="1434" t="s">
        <v>808</v>
      </c>
      <c r="E44" s="1434"/>
      <c r="F44" s="1434"/>
      <c r="G44" s="1434"/>
      <c r="H44" s="264"/>
      <c r="I44" s="264"/>
      <c r="J44" s="264"/>
      <c r="K44" s="264"/>
      <c r="L44" s="264"/>
      <c r="M44" s="264"/>
      <c r="N44" s="264"/>
      <c r="O44" s="131"/>
      <c r="P44" s="131"/>
    </row>
    <row r="45" spans="1:16" ht="12.75" customHeight="1" x14ac:dyDescent="0.2"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131"/>
      <c r="P45" s="131"/>
    </row>
    <row r="46" spans="1:16" x14ac:dyDescent="0.2">
      <c r="A46" s="139"/>
      <c r="B46" s="139"/>
      <c r="E46" s="131"/>
      <c r="F46" s="139"/>
      <c r="G46" s="139"/>
      <c r="H46" s="139"/>
      <c r="I46" s="139"/>
      <c r="J46" s="139"/>
      <c r="K46" s="139"/>
      <c r="L46" s="139"/>
      <c r="M46" s="139"/>
      <c r="N46" s="139"/>
      <c r="O46" s="131"/>
      <c r="P46" s="131"/>
    </row>
    <row r="48" spans="1:16" x14ac:dyDescent="0.2">
      <c r="A48" s="1493"/>
      <c r="B48" s="1493"/>
      <c r="C48" s="1493"/>
      <c r="D48" s="1493"/>
      <c r="E48" s="1493"/>
      <c r="F48" s="1493"/>
      <c r="G48" s="1493"/>
      <c r="H48" s="1493"/>
      <c r="I48" s="1493"/>
      <c r="J48" s="1493"/>
      <c r="K48" s="1493"/>
      <c r="L48" s="1493"/>
      <c r="M48" s="1493"/>
      <c r="N48" s="1493"/>
    </row>
  </sheetData>
  <mergeCells count="27">
    <mergeCell ref="D1:E1"/>
    <mergeCell ref="M1:N1"/>
    <mergeCell ref="A2:N2"/>
    <mergeCell ref="A4:N5"/>
    <mergeCell ref="A48:N48"/>
    <mergeCell ref="H7:N7"/>
    <mergeCell ref="A8:A9"/>
    <mergeCell ref="B8:B9"/>
    <mergeCell ref="C8:C9"/>
    <mergeCell ref="D8:D9"/>
    <mergeCell ref="E8:H8"/>
    <mergeCell ref="I8:N8"/>
    <mergeCell ref="A35:B35"/>
    <mergeCell ref="D18:M25"/>
    <mergeCell ref="I42:N42"/>
    <mergeCell ref="I43:N43"/>
    <mergeCell ref="D42:G42"/>
    <mergeCell ref="D43:G43"/>
    <mergeCell ref="D44:G44"/>
    <mergeCell ref="O8:P8"/>
    <mergeCell ref="O2:P2"/>
    <mergeCell ref="O4:P4"/>
    <mergeCell ref="O5:P5"/>
    <mergeCell ref="O6:P6"/>
    <mergeCell ref="O7:P7"/>
    <mergeCell ref="A3:P3"/>
    <mergeCell ref="A6:N6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00"/>
    <pageSetUpPr fitToPage="1"/>
  </sheetPr>
  <dimension ref="A1:AC43"/>
  <sheetViews>
    <sheetView topLeftCell="A13" zoomScale="85" zoomScaleNormal="85" zoomScaleSheetLayoutView="115" workbookViewId="0">
      <selection activeCell="G8" sqref="G8:J8"/>
    </sheetView>
  </sheetViews>
  <sheetFormatPr defaultColWidth="9.140625" defaultRowHeight="15" x14ac:dyDescent="0.25"/>
  <cols>
    <col min="1" max="1" width="9.140625" style="301"/>
    <col min="2" max="2" width="15.7109375" style="301" customWidth="1"/>
    <col min="3" max="3" width="10.42578125" style="301" customWidth="1"/>
    <col min="4" max="4" width="8.5703125" style="301" customWidth="1"/>
    <col min="5" max="5" width="8.7109375" style="301" customWidth="1"/>
    <col min="6" max="6" width="8.5703125" style="301" customWidth="1"/>
    <col min="7" max="7" width="9.7109375" style="301" customWidth="1"/>
    <col min="8" max="8" width="10.28515625" style="301" customWidth="1"/>
    <col min="9" max="9" width="9.7109375" style="301" customWidth="1"/>
    <col min="10" max="10" width="9.28515625" style="301" customWidth="1"/>
    <col min="11" max="11" width="7" style="301" customWidth="1"/>
    <col min="12" max="12" width="7.28515625" style="301" customWidth="1"/>
    <col min="13" max="13" width="7.42578125" style="301" customWidth="1"/>
    <col min="14" max="14" width="7.85546875" style="301" customWidth="1"/>
    <col min="15" max="15" width="11.42578125" style="301" customWidth="1"/>
    <col min="16" max="16" width="12.28515625" style="301" customWidth="1"/>
    <col min="17" max="17" width="11.5703125" style="301" customWidth="1"/>
    <col min="18" max="18" width="17.42578125" style="301" customWidth="1"/>
    <col min="19" max="19" width="9.140625" style="301" hidden="1" customWidth="1"/>
    <col min="20" max="16384" width="9.140625" style="301"/>
  </cols>
  <sheetData>
    <row r="1" spans="1:19" s="297" customFormat="1" ht="15.75" x14ac:dyDescent="0.25">
      <c r="G1" s="1228" t="s">
        <v>0</v>
      </c>
      <c r="H1" s="1228"/>
      <c r="I1" s="1228"/>
      <c r="J1" s="1228"/>
      <c r="K1" s="1228"/>
      <c r="L1" s="1228"/>
      <c r="M1" s="1228"/>
      <c r="N1" s="298"/>
      <c r="O1" s="298"/>
      <c r="R1" s="299" t="s">
        <v>848</v>
      </c>
    </row>
    <row r="2" spans="1:19" s="297" customFormat="1" ht="18" x14ac:dyDescent="0.25">
      <c r="A2" s="1503" t="s">
        <v>921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  <c r="S2" s="563"/>
    </row>
    <row r="3" spans="1:19" s="297" customFormat="1" ht="20.25" x14ac:dyDescent="0.3">
      <c r="B3" s="300"/>
      <c r="C3" s="300"/>
      <c r="D3" s="300"/>
      <c r="E3" s="300"/>
      <c r="F3" s="300"/>
      <c r="G3" s="300"/>
      <c r="H3" s="300"/>
      <c r="I3" s="300"/>
      <c r="J3" s="300"/>
    </row>
    <row r="4" spans="1:19" ht="18" x14ac:dyDescent="0.25">
      <c r="B4" s="1521" t="s">
        <v>986</v>
      </c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</row>
    <row r="5" spans="1:19" x14ac:dyDescent="0.25">
      <c r="C5" s="302"/>
      <c r="D5" s="302"/>
      <c r="E5" s="302"/>
      <c r="F5" s="302"/>
      <c r="G5" s="302"/>
      <c r="H5" s="302"/>
      <c r="M5" s="302"/>
      <c r="N5" s="302"/>
      <c r="O5" s="302"/>
      <c r="P5" s="302"/>
      <c r="Q5" s="302"/>
      <c r="R5" s="302"/>
      <c r="S5" s="302"/>
    </row>
    <row r="6" spans="1:19" x14ac:dyDescent="0.25">
      <c r="A6" s="303" t="s">
        <v>687</v>
      </c>
      <c r="B6" s="303"/>
    </row>
    <row r="7" spans="1:19" x14ac:dyDescent="0.25">
      <c r="B7" s="304"/>
    </row>
    <row r="8" spans="1:19" s="305" customFormat="1" ht="42" customHeight="1" x14ac:dyDescent="0.25">
      <c r="A8" s="1216" t="s">
        <v>2</v>
      </c>
      <c r="B8" s="1522" t="s">
        <v>3</v>
      </c>
      <c r="C8" s="1524" t="s">
        <v>849</v>
      </c>
      <c r="D8" s="1524"/>
      <c r="E8" s="1524"/>
      <c r="F8" s="1524"/>
      <c r="G8" s="1525" t="s">
        <v>1183</v>
      </c>
      <c r="H8" s="1526"/>
      <c r="I8" s="1526"/>
      <c r="J8" s="1527"/>
      <c r="K8" s="1525" t="s">
        <v>850</v>
      </c>
      <c r="L8" s="1526"/>
      <c r="M8" s="1526"/>
      <c r="N8" s="1527"/>
      <c r="O8" s="1525" t="s">
        <v>851</v>
      </c>
      <c r="P8" s="1526"/>
      <c r="Q8" s="1526"/>
      <c r="R8" s="1528"/>
    </row>
    <row r="9" spans="1:19" s="309" customFormat="1" ht="62.25" customHeight="1" x14ac:dyDescent="0.25">
      <c r="A9" s="1216"/>
      <c r="B9" s="1523"/>
      <c r="C9" s="306" t="s">
        <v>5</v>
      </c>
      <c r="D9" s="307" t="s">
        <v>852</v>
      </c>
      <c r="E9" s="307" t="s">
        <v>853</v>
      </c>
      <c r="F9" s="307" t="s">
        <v>16</v>
      </c>
      <c r="G9" s="307" t="s">
        <v>854</v>
      </c>
      <c r="H9" s="307" t="s">
        <v>852</v>
      </c>
      <c r="I9" s="307" t="s">
        <v>853</v>
      </c>
      <c r="J9" s="307" t="s">
        <v>16</v>
      </c>
      <c r="K9" s="307" t="s">
        <v>854</v>
      </c>
      <c r="L9" s="307" t="s">
        <v>852</v>
      </c>
      <c r="M9" s="307" t="s">
        <v>853</v>
      </c>
      <c r="N9" s="307" t="s">
        <v>16</v>
      </c>
      <c r="O9" s="307" t="s">
        <v>855</v>
      </c>
      <c r="P9" s="307" t="s">
        <v>856</v>
      </c>
      <c r="Q9" s="308" t="s">
        <v>857</v>
      </c>
      <c r="R9" s="307" t="s">
        <v>858</v>
      </c>
    </row>
    <row r="10" spans="1:19" s="313" customFormat="1" ht="16.149999999999999" customHeight="1" x14ac:dyDescent="0.2">
      <c r="A10" s="310">
        <v>1</v>
      </c>
      <c r="B10" s="311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  <c r="K10" s="312">
        <v>11</v>
      </c>
      <c r="L10" s="312">
        <v>12</v>
      </c>
      <c r="M10" s="312">
        <v>13</v>
      </c>
      <c r="N10" s="312">
        <v>14</v>
      </c>
      <c r="O10" s="312">
        <v>15</v>
      </c>
      <c r="P10" s="312">
        <v>16</v>
      </c>
      <c r="Q10" s="312">
        <v>17</v>
      </c>
      <c r="R10" s="311">
        <v>18</v>
      </c>
    </row>
    <row r="11" spans="1:19" s="313" customFormat="1" ht="17.100000000000001" customHeight="1" x14ac:dyDescent="0.2">
      <c r="A11" s="314">
        <v>1</v>
      </c>
      <c r="B11" s="315" t="s">
        <v>641</v>
      </c>
      <c r="C11" s="316">
        <v>0</v>
      </c>
      <c r="D11" s="316">
        <v>0</v>
      </c>
      <c r="E11" s="316">
        <v>0</v>
      </c>
      <c r="F11" s="316">
        <f t="shared" ref="F11:F35" si="0">SUM(C11:E11)</f>
        <v>0</v>
      </c>
      <c r="G11" s="316">
        <v>0</v>
      </c>
      <c r="H11" s="316">
        <v>94</v>
      </c>
      <c r="I11" s="316">
        <v>0</v>
      </c>
      <c r="J11" s="316">
        <f t="shared" ref="J11:J35" si="1">SUM(G11:I11)</f>
        <v>94</v>
      </c>
      <c r="K11" s="316">
        <v>0</v>
      </c>
      <c r="L11" s="316">
        <v>0</v>
      </c>
      <c r="M11" s="316">
        <v>0</v>
      </c>
      <c r="N11" s="316">
        <f t="shared" ref="N11:N35" si="2">SUM(K11:M11)</f>
        <v>0</v>
      </c>
      <c r="O11" s="511">
        <v>0</v>
      </c>
      <c r="P11" s="511">
        <v>0</v>
      </c>
      <c r="Q11" s="511">
        <v>0</v>
      </c>
      <c r="R11" s="512">
        <f t="shared" ref="R11:R35" si="3">SUM(O11:Q11)</f>
        <v>0</v>
      </c>
    </row>
    <row r="12" spans="1:19" s="313" customFormat="1" ht="17.100000000000001" customHeight="1" x14ac:dyDescent="0.2">
      <c r="A12" s="314">
        <v>2</v>
      </c>
      <c r="B12" s="315" t="s">
        <v>642</v>
      </c>
      <c r="C12" s="316">
        <v>0</v>
      </c>
      <c r="D12" s="316">
        <v>0</v>
      </c>
      <c r="E12" s="316">
        <v>0</v>
      </c>
      <c r="F12" s="316">
        <f t="shared" si="0"/>
        <v>0</v>
      </c>
      <c r="G12" s="316">
        <v>4</v>
      </c>
      <c r="H12" s="316">
        <v>5238</v>
      </c>
      <c r="I12" s="316">
        <v>0</v>
      </c>
      <c r="J12" s="316">
        <f t="shared" si="1"/>
        <v>5242</v>
      </c>
      <c r="K12" s="316">
        <v>0</v>
      </c>
      <c r="L12" s="316">
        <v>0</v>
      </c>
      <c r="M12" s="316">
        <v>0</v>
      </c>
      <c r="N12" s="316">
        <f t="shared" si="2"/>
        <v>0</v>
      </c>
      <c r="O12" s="511">
        <v>0</v>
      </c>
      <c r="P12" s="511">
        <v>0</v>
      </c>
      <c r="Q12" s="511">
        <v>0</v>
      </c>
      <c r="R12" s="512">
        <f t="shared" si="3"/>
        <v>0</v>
      </c>
    </row>
    <row r="13" spans="1:19" s="313" customFormat="1" ht="17.100000000000001" customHeight="1" x14ac:dyDescent="0.2">
      <c r="A13" s="314">
        <v>3</v>
      </c>
      <c r="B13" s="315" t="s">
        <v>643</v>
      </c>
      <c r="C13" s="316">
        <v>0</v>
      </c>
      <c r="D13" s="316">
        <v>0</v>
      </c>
      <c r="E13" s="316">
        <v>0</v>
      </c>
      <c r="F13" s="316">
        <f t="shared" si="0"/>
        <v>0</v>
      </c>
      <c r="G13" s="316">
        <v>1</v>
      </c>
      <c r="H13" s="316">
        <v>3654</v>
      </c>
      <c r="I13" s="316">
        <v>0</v>
      </c>
      <c r="J13" s="316">
        <f t="shared" si="1"/>
        <v>3655</v>
      </c>
      <c r="K13" s="316">
        <v>0</v>
      </c>
      <c r="L13" s="316">
        <v>0</v>
      </c>
      <c r="M13" s="316">
        <v>0</v>
      </c>
      <c r="N13" s="316">
        <f t="shared" si="2"/>
        <v>0</v>
      </c>
      <c r="O13" s="511">
        <v>0</v>
      </c>
      <c r="P13" s="511">
        <v>0</v>
      </c>
      <c r="Q13" s="511">
        <v>0</v>
      </c>
      <c r="R13" s="511">
        <f t="shared" si="3"/>
        <v>0</v>
      </c>
    </row>
    <row r="14" spans="1:19" s="313" customFormat="1" ht="17.100000000000001" customHeight="1" x14ac:dyDescent="0.2">
      <c r="A14" s="314">
        <v>4</v>
      </c>
      <c r="B14" s="315" t="s">
        <v>644</v>
      </c>
      <c r="C14" s="316">
        <v>0</v>
      </c>
      <c r="D14" s="316">
        <v>0</v>
      </c>
      <c r="E14" s="316">
        <v>0</v>
      </c>
      <c r="F14" s="316">
        <f t="shared" si="0"/>
        <v>0</v>
      </c>
      <c r="G14" s="316">
        <v>0</v>
      </c>
      <c r="H14" s="316">
        <v>6726</v>
      </c>
      <c r="I14" s="316">
        <v>0</v>
      </c>
      <c r="J14" s="316">
        <f t="shared" si="1"/>
        <v>6726</v>
      </c>
      <c r="K14" s="316">
        <v>0</v>
      </c>
      <c r="L14" s="316">
        <v>0</v>
      </c>
      <c r="M14" s="316">
        <v>0</v>
      </c>
      <c r="N14" s="316">
        <f t="shared" si="2"/>
        <v>0</v>
      </c>
      <c r="O14" s="511">
        <v>0</v>
      </c>
      <c r="P14" s="511">
        <v>0</v>
      </c>
      <c r="Q14" s="511">
        <v>0</v>
      </c>
      <c r="R14" s="512">
        <f t="shared" si="3"/>
        <v>0</v>
      </c>
    </row>
    <row r="15" spans="1:19" s="313" customFormat="1" ht="17.100000000000001" customHeight="1" x14ac:dyDescent="0.2">
      <c r="A15" s="314">
        <v>5</v>
      </c>
      <c r="B15" s="315" t="s">
        <v>645</v>
      </c>
      <c r="C15" s="316">
        <v>0</v>
      </c>
      <c r="D15" s="316">
        <v>0</v>
      </c>
      <c r="E15" s="316">
        <v>0</v>
      </c>
      <c r="F15" s="316">
        <f t="shared" si="0"/>
        <v>0</v>
      </c>
      <c r="G15" s="316">
        <v>4</v>
      </c>
      <c r="H15" s="316">
        <v>2578</v>
      </c>
      <c r="I15" s="316">
        <v>0</v>
      </c>
      <c r="J15" s="316">
        <f t="shared" si="1"/>
        <v>2582</v>
      </c>
      <c r="K15" s="316">
        <v>0</v>
      </c>
      <c r="L15" s="316">
        <v>0</v>
      </c>
      <c r="M15" s="316">
        <v>0</v>
      </c>
      <c r="N15" s="316">
        <f t="shared" si="2"/>
        <v>0</v>
      </c>
      <c r="O15" s="511">
        <v>0</v>
      </c>
      <c r="P15" s="511">
        <v>0</v>
      </c>
      <c r="Q15" s="511">
        <v>0</v>
      </c>
      <c r="R15" s="512">
        <f t="shared" si="3"/>
        <v>0</v>
      </c>
    </row>
    <row r="16" spans="1:19" s="313" customFormat="1" ht="17.100000000000001" customHeight="1" x14ac:dyDescent="0.2">
      <c r="A16" s="314">
        <v>6</v>
      </c>
      <c r="B16" s="315" t="s">
        <v>646</v>
      </c>
      <c r="C16" s="316">
        <v>0</v>
      </c>
      <c r="D16" s="316">
        <v>0</v>
      </c>
      <c r="E16" s="316">
        <v>0</v>
      </c>
      <c r="F16" s="316">
        <f t="shared" si="0"/>
        <v>0</v>
      </c>
      <c r="G16" s="316">
        <v>0</v>
      </c>
      <c r="H16" s="316">
        <v>2209</v>
      </c>
      <c r="I16" s="316">
        <v>0</v>
      </c>
      <c r="J16" s="316">
        <f t="shared" si="1"/>
        <v>2209</v>
      </c>
      <c r="K16" s="316">
        <v>0</v>
      </c>
      <c r="L16" s="316">
        <v>0</v>
      </c>
      <c r="M16" s="316">
        <v>0</v>
      </c>
      <c r="N16" s="316">
        <f t="shared" si="2"/>
        <v>0</v>
      </c>
      <c r="O16" s="511">
        <v>0</v>
      </c>
      <c r="P16" s="511">
        <v>0</v>
      </c>
      <c r="Q16" s="511">
        <v>0</v>
      </c>
      <c r="R16" s="512">
        <f t="shared" si="3"/>
        <v>0</v>
      </c>
    </row>
    <row r="17" spans="1:18" s="313" customFormat="1" ht="17.100000000000001" customHeight="1" x14ac:dyDescent="0.2">
      <c r="A17" s="314">
        <v>7</v>
      </c>
      <c r="B17" s="315" t="s">
        <v>647</v>
      </c>
      <c r="C17" s="316">
        <v>0</v>
      </c>
      <c r="D17" s="316">
        <v>0</v>
      </c>
      <c r="E17" s="316">
        <v>0</v>
      </c>
      <c r="F17" s="316">
        <f t="shared" si="0"/>
        <v>0</v>
      </c>
      <c r="G17" s="316">
        <v>2</v>
      </c>
      <c r="H17" s="316">
        <v>3165</v>
      </c>
      <c r="I17" s="316">
        <v>0</v>
      </c>
      <c r="J17" s="316">
        <f t="shared" si="1"/>
        <v>3167</v>
      </c>
      <c r="K17" s="316">
        <v>0</v>
      </c>
      <c r="L17" s="316">
        <v>0</v>
      </c>
      <c r="M17" s="316">
        <v>0</v>
      </c>
      <c r="N17" s="316">
        <f t="shared" si="2"/>
        <v>0</v>
      </c>
      <c r="O17" s="511">
        <v>0</v>
      </c>
      <c r="P17" s="511">
        <v>0</v>
      </c>
      <c r="Q17" s="511">
        <v>0</v>
      </c>
      <c r="R17" s="512">
        <f t="shared" si="3"/>
        <v>0</v>
      </c>
    </row>
    <row r="18" spans="1:18" s="313" customFormat="1" ht="17.100000000000001" customHeight="1" x14ac:dyDescent="0.2">
      <c r="A18" s="314">
        <v>8</v>
      </c>
      <c r="B18" s="315" t="s">
        <v>648</v>
      </c>
      <c r="C18" s="316">
        <v>0</v>
      </c>
      <c r="D18" s="316">
        <v>0</v>
      </c>
      <c r="E18" s="316">
        <v>0</v>
      </c>
      <c r="F18" s="316">
        <f t="shared" si="0"/>
        <v>0</v>
      </c>
      <c r="G18" s="316">
        <v>6</v>
      </c>
      <c r="H18" s="316">
        <v>1501</v>
      </c>
      <c r="I18" s="316">
        <v>0</v>
      </c>
      <c r="J18" s="316">
        <f t="shared" si="1"/>
        <v>1507</v>
      </c>
      <c r="K18" s="316">
        <v>0</v>
      </c>
      <c r="L18" s="316">
        <v>0</v>
      </c>
      <c r="M18" s="316">
        <v>0</v>
      </c>
      <c r="N18" s="316">
        <f t="shared" si="2"/>
        <v>0</v>
      </c>
      <c r="O18" s="511">
        <v>0</v>
      </c>
      <c r="P18" s="511">
        <v>0</v>
      </c>
      <c r="Q18" s="511">
        <v>0</v>
      </c>
      <c r="R18" s="512">
        <f t="shared" si="3"/>
        <v>0</v>
      </c>
    </row>
    <row r="19" spans="1:18" s="313" customFormat="1" ht="17.100000000000001" customHeight="1" x14ac:dyDescent="0.2">
      <c r="A19" s="314">
        <v>9</v>
      </c>
      <c r="B19" s="315" t="s">
        <v>649</v>
      </c>
      <c r="C19" s="316">
        <v>0</v>
      </c>
      <c r="D19" s="316">
        <v>0</v>
      </c>
      <c r="E19" s="316">
        <v>0</v>
      </c>
      <c r="F19" s="316">
        <f t="shared" si="0"/>
        <v>0</v>
      </c>
      <c r="G19" s="316">
        <v>6</v>
      </c>
      <c r="H19" s="316">
        <v>4062</v>
      </c>
      <c r="I19" s="316">
        <v>69</v>
      </c>
      <c r="J19" s="316">
        <f t="shared" si="1"/>
        <v>4137</v>
      </c>
      <c r="K19" s="316">
        <v>0</v>
      </c>
      <c r="L19" s="316">
        <v>0</v>
      </c>
      <c r="M19" s="316">
        <v>0</v>
      </c>
      <c r="N19" s="316">
        <f t="shared" si="2"/>
        <v>0</v>
      </c>
      <c r="O19" s="511">
        <v>0</v>
      </c>
      <c r="P19" s="511">
        <v>0</v>
      </c>
      <c r="Q19" s="511">
        <v>0</v>
      </c>
      <c r="R19" s="512">
        <f t="shared" si="3"/>
        <v>0</v>
      </c>
    </row>
    <row r="20" spans="1:18" s="313" customFormat="1" ht="17.100000000000001" customHeight="1" x14ac:dyDescent="0.2">
      <c r="A20" s="314">
        <v>10</v>
      </c>
      <c r="B20" s="315" t="s">
        <v>650</v>
      </c>
      <c r="C20" s="316">
        <v>0</v>
      </c>
      <c r="D20" s="316">
        <v>0</v>
      </c>
      <c r="E20" s="316">
        <v>0</v>
      </c>
      <c r="F20" s="316">
        <f t="shared" si="0"/>
        <v>0</v>
      </c>
      <c r="G20" s="316">
        <v>0</v>
      </c>
      <c r="H20" s="316">
        <v>3168</v>
      </c>
      <c r="I20" s="316">
        <v>0</v>
      </c>
      <c r="J20" s="316">
        <f t="shared" si="1"/>
        <v>3168</v>
      </c>
      <c r="K20" s="316">
        <v>0</v>
      </c>
      <c r="L20" s="316">
        <v>0</v>
      </c>
      <c r="M20" s="316">
        <v>0</v>
      </c>
      <c r="N20" s="316">
        <f t="shared" si="2"/>
        <v>0</v>
      </c>
      <c r="O20" s="511">
        <v>0</v>
      </c>
      <c r="P20" s="511">
        <v>0</v>
      </c>
      <c r="Q20" s="511">
        <v>0</v>
      </c>
      <c r="R20" s="512">
        <f t="shared" si="3"/>
        <v>0</v>
      </c>
    </row>
    <row r="21" spans="1:18" s="313" customFormat="1" ht="17.100000000000001" customHeight="1" x14ac:dyDescent="0.2">
      <c r="A21" s="314">
        <v>11</v>
      </c>
      <c r="B21" s="315" t="s">
        <v>651</v>
      </c>
      <c r="C21" s="316">
        <v>0</v>
      </c>
      <c r="D21" s="316">
        <v>0</v>
      </c>
      <c r="E21" s="316">
        <v>0</v>
      </c>
      <c r="F21" s="316">
        <f t="shared" si="0"/>
        <v>0</v>
      </c>
      <c r="G21" s="316">
        <v>4</v>
      </c>
      <c r="H21" s="316">
        <v>2136</v>
      </c>
      <c r="I21" s="316">
        <v>5</v>
      </c>
      <c r="J21" s="316">
        <f t="shared" si="1"/>
        <v>2145</v>
      </c>
      <c r="K21" s="316">
        <v>0</v>
      </c>
      <c r="L21" s="316">
        <v>0</v>
      </c>
      <c r="M21" s="316">
        <v>0</v>
      </c>
      <c r="N21" s="316">
        <f t="shared" si="2"/>
        <v>0</v>
      </c>
      <c r="O21" s="511">
        <v>0</v>
      </c>
      <c r="P21" s="511">
        <v>0</v>
      </c>
      <c r="Q21" s="511">
        <v>0</v>
      </c>
      <c r="R21" s="512">
        <f t="shared" si="3"/>
        <v>0</v>
      </c>
    </row>
    <row r="22" spans="1:18" ht="17.100000000000001" customHeight="1" x14ac:dyDescent="0.25">
      <c r="A22" s="314">
        <v>12</v>
      </c>
      <c r="B22" s="315" t="s">
        <v>652</v>
      </c>
      <c r="C22" s="316">
        <v>0</v>
      </c>
      <c r="D22" s="316">
        <v>0</v>
      </c>
      <c r="E22" s="316">
        <v>0</v>
      </c>
      <c r="F22" s="317">
        <f t="shared" si="0"/>
        <v>0</v>
      </c>
      <c r="G22" s="317">
        <v>20</v>
      </c>
      <c r="H22" s="317">
        <v>1692</v>
      </c>
      <c r="I22" s="317">
        <v>351</v>
      </c>
      <c r="J22" s="317">
        <f t="shared" si="1"/>
        <v>2063</v>
      </c>
      <c r="K22" s="316">
        <v>0</v>
      </c>
      <c r="L22" s="316">
        <v>0</v>
      </c>
      <c r="M22" s="316">
        <v>0</v>
      </c>
      <c r="N22" s="317">
        <f t="shared" si="2"/>
        <v>0</v>
      </c>
      <c r="O22" s="511">
        <v>0</v>
      </c>
      <c r="P22" s="511">
        <v>0</v>
      </c>
      <c r="Q22" s="511">
        <v>0</v>
      </c>
      <c r="R22" s="513">
        <f t="shared" si="3"/>
        <v>0</v>
      </c>
    </row>
    <row r="23" spans="1:18" ht="17.100000000000001" customHeight="1" x14ac:dyDescent="0.25">
      <c r="A23" s="314">
        <v>13</v>
      </c>
      <c r="B23" s="315" t="s">
        <v>653</v>
      </c>
      <c r="C23" s="316">
        <v>0</v>
      </c>
      <c r="D23" s="316">
        <v>0</v>
      </c>
      <c r="E23" s="316">
        <v>0</v>
      </c>
      <c r="F23" s="317">
        <f t="shared" si="0"/>
        <v>0</v>
      </c>
      <c r="G23" s="317">
        <v>2</v>
      </c>
      <c r="H23" s="317">
        <v>3074</v>
      </c>
      <c r="I23" s="317">
        <v>2</v>
      </c>
      <c r="J23" s="317">
        <f t="shared" si="1"/>
        <v>3078</v>
      </c>
      <c r="K23" s="316">
        <v>0</v>
      </c>
      <c r="L23" s="316">
        <v>0</v>
      </c>
      <c r="M23" s="316">
        <v>0</v>
      </c>
      <c r="N23" s="317">
        <f t="shared" si="2"/>
        <v>0</v>
      </c>
      <c r="O23" s="511">
        <v>0</v>
      </c>
      <c r="P23" s="511">
        <v>0</v>
      </c>
      <c r="Q23" s="511">
        <v>0</v>
      </c>
      <c r="R23" s="513">
        <f t="shared" si="3"/>
        <v>0</v>
      </c>
    </row>
    <row r="24" spans="1:18" ht="17.100000000000001" customHeight="1" x14ac:dyDescent="0.25">
      <c r="A24" s="314">
        <v>14</v>
      </c>
      <c r="B24" s="315" t="s">
        <v>654</v>
      </c>
      <c r="C24" s="316">
        <v>0</v>
      </c>
      <c r="D24" s="316">
        <v>0</v>
      </c>
      <c r="E24" s="316">
        <v>0</v>
      </c>
      <c r="F24" s="317">
        <f t="shared" si="0"/>
        <v>0</v>
      </c>
      <c r="G24" s="317">
        <v>1</v>
      </c>
      <c r="H24" s="317">
        <v>5743</v>
      </c>
      <c r="I24" s="317">
        <v>5</v>
      </c>
      <c r="J24" s="317">
        <f t="shared" si="1"/>
        <v>5749</v>
      </c>
      <c r="K24" s="316">
        <v>0</v>
      </c>
      <c r="L24" s="316">
        <v>0</v>
      </c>
      <c r="M24" s="316">
        <v>0</v>
      </c>
      <c r="N24" s="317">
        <f t="shared" si="2"/>
        <v>0</v>
      </c>
      <c r="O24" s="511">
        <v>0</v>
      </c>
      <c r="P24" s="511">
        <v>0</v>
      </c>
      <c r="Q24" s="511">
        <v>0</v>
      </c>
      <c r="R24" s="513">
        <f t="shared" si="3"/>
        <v>0</v>
      </c>
    </row>
    <row r="25" spans="1:18" ht="17.100000000000001" customHeight="1" x14ac:dyDescent="0.25">
      <c r="A25" s="314">
        <v>15</v>
      </c>
      <c r="B25" s="315" t="s">
        <v>655</v>
      </c>
      <c r="C25" s="316">
        <v>0</v>
      </c>
      <c r="D25" s="316">
        <v>0</v>
      </c>
      <c r="E25" s="316">
        <v>0</v>
      </c>
      <c r="F25" s="317">
        <f t="shared" si="0"/>
        <v>0</v>
      </c>
      <c r="G25" s="317">
        <v>0</v>
      </c>
      <c r="H25" s="317">
        <v>5791</v>
      </c>
      <c r="I25" s="317">
        <v>0</v>
      </c>
      <c r="J25" s="317">
        <f t="shared" si="1"/>
        <v>5791</v>
      </c>
      <c r="K25" s="316">
        <v>0</v>
      </c>
      <c r="L25" s="316">
        <v>0</v>
      </c>
      <c r="M25" s="316">
        <v>0</v>
      </c>
      <c r="N25" s="317">
        <f t="shared" si="2"/>
        <v>0</v>
      </c>
      <c r="O25" s="511">
        <v>0</v>
      </c>
      <c r="P25" s="511">
        <v>0</v>
      </c>
      <c r="Q25" s="511">
        <v>0</v>
      </c>
      <c r="R25" s="513">
        <f t="shared" si="3"/>
        <v>0</v>
      </c>
    </row>
    <row r="26" spans="1:18" ht="17.100000000000001" customHeight="1" x14ac:dyDescent="0.25">
      <c r="A26" s="314">
        <v>16</v>
      </c>
      <c r="B26" s="315" t="s">
        <v>656</v>
      </c>
      <c r="C26" s="316">
        <v>0</v>
      </c>
      <c r="D26" s="316">
        <v>0</v>
      </c>
      <c r="E26" s="316">
        <v>0</v>
      </c>
      <c r="F26" s="317">
        <f t="shared" si="0"/>
        <v>0</v>
      </c>
      <c r="G26" s="317">
        <v>2</v>
      </c>
      <c r="H26" s="317">
        <v>8503</v>
      </c>
      <c r="I26" s="317">
        <v>34</v>
      </c>
      <c r="J26" s="317">
        <f t="shared" si="1"/>
        <v>8539</v>
      </c>
      <c r="K26" s="316">
        <v>0</v>
      </c>
      <c r="L26" s="316">
        <v>0</v>
      </c>
      <c r="M26" s="316">
        <v>0</v>
      </c>
      <c r="N26" s="317">
        <f t="shared" si="2"/>
        <v>0</v>
      </c>
      <c r="O26" s="511">
        <v>0</v>
      </c>
      <c r="P26" s="511">
        <v>0</v>
      </c>
      <c r="Q26" s="511">
        <v>0</v>
      </c>
      <c r="R26" s="513">
        <f t="shared" si="3"/>
        <v>0</v>
      </c>
    </row>
    <row r="27" spans="1:18" ht="17.100000000000001" customHeight="1" x14ac:dyDescent="0.25">
      <c r="A27" s="314">
        <v>17</v>
      </c>
      <c r="B27" s="315" t="s">
        <v>657</v>
      </c>
      <c r="C27" s="316">
        <v>0</v>
      </c>
      <c r="D27" s="316">
        <v>0</v>
      </c>
      <c r="E27" s="316">
        <v>0</v>
      </c>
      <c r="F27" s="317">
        <f t="shared" si="0"/>
        <v>0</v>
      </c>
      <c r="G27" s="317">
        <v>6</v>
      </c>
      <c r="H27" s="317">
        <v>4022</v>
      </c>
      <c r="I27" s="317">
        <v>0</v>
      </c>
      <c r="J27" s="317">
        <f t="shared" si="1"/>
        <v>4028</v>
      </c>
      <c r="K27" s="316">
        <v>0</v>
      </c>
      <c r="L27" s="316">
        <v>0</v>
      </c>
      <c r="M27" s="316">
        <v>0</v>
      </c>
      <c r="N27" s="317">
        <f t="shared" si="2"/>
        <v>0</v>
      </c>
      <c r="O27" s="511">
        <v>0</v>
      </c>
      <c r="P27" s="511">
        <v>0</v>
      </c>
      <c r="Q27" s="511">
        <v>0</v>
      </c>
      <c r="R27" s="513">
        <f t="shared" si="3"/>
        <v>0</v>
      </c>
    </row>
    <row r="28" spans="1:18" ht="17.100000000000001" customHeight="1" x14ac:dyDescent="0.25">
      <c r="A28" s="314">
        <v>18</v>
      </c>
      <c r="B28" s="315" t="s">
        <v>658</v>
      </c>
      <c r="C28" s="316">
        <v>0</v>
      </c>
      <c r="D28" s="316">
        <v>0</v>
      </c>
      <c r="E28" s="316">
        <v>0</v>
      </c>
      <c r="F28" s="317">
        <f t="shared" si="0"/>
        <v>0</v>
      </c>
      <c r="G28" s="317">
        <v>5</v>
      </c>
      <c r="H28" s="317">
        <v>5262</v>
      </c>
      <c r="I28" s="317">
        <v>74</v>
      </c>
      <c r="J28" s="317">
        <f t="shared" si="1"/>
        <v>5341</v>
      </c>
      <c r="K28" s="316">
        <v>0</v>
      </c>
      <c r="L28" s="316">
        <v>0</v>
      </c>
      <c r="M28" s="316">
        <v>0</v>
      </c>
      <c r="N28" s="317">
        <f t="shared" si="2"/>
        <v>0</v>
      </c>
      <c r="O28" s="511">
        <v>0</v>
      </c>
      <c r="P28" s="511">
        <v>0</v>
      </c>
      <c r="Q28" s="511">
        <v>0</v>
      </c>
      <c r="R28" s="513">
        <f t="shared" si="3"/>
        <v>0</v>
      </c>
    </row>
    <row r="29" spans="1:18" ht="17.100000000000001" customHeight="1" x14ac:dyDescent="0.25">
      <c r="A29" s="314">
        <v>19</v>
      </c>
      <c r="B29" s="315" t="s">
        <v>659</v>
      </c>
      <c r="C29" s="316">
        <v>0</v>
      </c>
      <c r="D29" s="316">
        <v>0</v>
      </c>
      <c r="E29" s="316">
        <v>0</v>
      </c>
      <c r="F29" s="317">
        <f t="shared" si="0"/>
        <v>0</v>
      </c>
      <c r="G29" s="317">
        <v>0</v>
      </c>
      <c r="H29" s="317">
        <v>6833</v>
      </c>
      <c r="I29" s="317">
        <v>11</v>
      </c>
      <c r="J29" s="317">
        <f t="shared" si="1"/>
        <v>6844</v>
      </c>
      <c r="K29" s="316">
        <v>0</v>
      </c>
      <c r="L29" s="316">
        <v>0</v>
      </c>
      <c r="M29" s="316">
        <v>0</v>
      </c>
      <c r="N29" s="317">
        <f t="shared" si="2"/>
        <v>0</v>
      </c>
      <c r="O29" s="511">
        <v>0</v>
      </c>
      <c r="P29" s="511">
        <v>0</v>
      </c>
      <c r="Q29" s="511">
        <v>0</v>
      </c>
      <c r="R29" s="513">
        <f t="shared" si="3"/>
        <v>0</v>
      </c>
    </row>
    <row r="30" spans="1:18" ht="17.100000000000001" customHeight="1" x14ac:dyDescent="0.25">
      <c r="A30" s="314">
        <v>20</v>
      </c>
      <c r="B30" s="315" t="s">
        <v>660</v>
      </c>
      <c r="C30" s="316">
        <v>0</v>
      </c>
      <c r="D30" s="316">
        <v>0</v>
      </c>
      <c r="E30" s="316">
        <v>0</v>
      </c>
      <c r="F30" s="317">
        <f t="shared" si="0"/>
        <v>0</v>
      </c>
      <c r="G30" s="317">
        <v>2</v>
      </c>
      <c r="H30" s="317">
        <v>4937</v>
      </c>
      <c r="I30" s="317">
        <v>0</v>
      </c>
      <c r="J30" s="317">
        <f t="shared" si="1"/>
        <v>4939</v>
      </c>
      <c r="K30" s="316">
        <v>0</v>
      </c>
      <c r="L30" s="316">
        <v>0</v>
      </c>
      <c r="M30" s="316">
        <v>0</v>
      </c>
      <c r="N30" s="317">
        <f t="shared" si="2"/>
        <v>0</v>
      </c>
      <c r="O30" s="511">
        <v>0</v>
      </c>
      <c r="P30" s="511">
        <v>0</v>
      </c>
      <c r="Q30" s="511">
        <v>0</v>
      </c>
      <c r="R30" s="513">
        <f t="shared" si="3"/>
        <v>0</v>
      </c>
    </row>
    <row r="31" spans="1:18" ht="17.100000000000001" customHeight="1" x14ac:dyDescent="0.25">
      <c r="A31" s="314">
        <v>21</v>
      </c>
      <c r="B31" s="315" t="s">
        <v>661</v>
      </c>
      <c r="C31" s="316">
        <v>0</v>
      </c>
      <c r="D31" s="316">
        <v>0</v>
      </c>
      <c r="E31" s="316">
        <v>0</v>
      </c>
      <c r="F31" s="317">
        <f t="shared" si="0"/>
        <v>0</v>
      </c>
      <c r="G31" s="317">
        <v>0</v>
      </c>
      <c r="H31" s="317">
        <v>820</v>
      </c>
      <c r="I31" s="317">
        <v>0</v>
      </c>
      <c r="J31" s="317">
        <f t="shared" si="1"/>
        <v>820</v>
      </c>
      <c r="K31" s="316">
        <v>0</v>
      </c>
      <c r="L31" s="316">
        <v>0</v>
      </c>
      <c r="M31" s="316">
        <v>0</v>
      </c>
      <c r="N31" s="317">
        <f t="shared" si="2"/>
        <v>0</v>
      </c>
      <c r="O31" s="511">
        <v>0</v>
      </c>
      <c r="P31" s="511">
        <v>0</v>
      </c>
      <c r="Q31" s="511">
        <v>0</v>
      </c>
      <c r="R31" s="513">
        <f t="shared" si="3"/>
        <v>0</v>
      </c>
    </row>
    <row r="32" spans="1:18" ht="17.100000000000001" customHeight="1" x14ac:dyDescent="0.25">
      <c r="A32" s="314">
        <v>22</v>
      </c>
      <c r="B32" s="315" t="s">
        <v>662</v>
      </c>
      <c r="C32" s="316">
        <v>0</v>
      </c>
      <c r="D32" s="316">
        <v>0</v>
      </c>
      <c r="E32" s="316">
        <v>0</v>
      </c>
      <c r="F32" s="317">
        <f t="shared" si="0"/>
        <v>0</v>
      </c>
      <c r="G32" s="317">
        <v>0</v>
      </c>
      <c r="H32" s="317">
        <v>6</v>
      </c>
      <c r="I32" s="317">
        <v>0</v>
      </c>
      <c r="J32" s="317">
        <f t="shared" si="1"/>
        <v>6</v>
      </c>
      <c r="K32" s="316">
        <v>0</v>
      </c>
      <c r="L32" s="316">
        <v>0</v>
      </c>
      <c r="M32" s="316">
        <v>0</v>
      </c>
      <c r="N32" s="317">
        <f t="shared" si="2"/>
        <v>0</v>
      </c>
      <c r="O32" s="511">
        <v>0</v>
      </c>
      <c r="P32" s="511">
        <v>0</v>
      </c>
      <c r="Q32" s="511">
        <v>0</v>
      </c>
      <c r="R32" s="513">
        <f t="shared" si="3"/>
        <v>0</v>
      </c>
    </row>
    <row r="33" spans="1:29" ht="17.100000000000001" customHeight="1" x14ac:dyDescent="0.25">
      <c r="A33" s="314">
        <v>23</v>
      </c>
      <c r="B33" s="315" t="s">
        <v>663</v>
      </c>
      <c r="C33" s="316">
        <v>0</v>
      </c>
      <c r="D33" s="316">
        <v>0</v>
      </c>
      <c r="E33" s="316">
        <v>0</v>
      </c>
      <c r="F33" s="317">
        <f t="shared" si="0"/>
        <v>0</v>
      </c>
      <c r="G33" s="317">
        <v>0</v>
      </c>
      <c r="H33" s="317">
        <v>12</v>
      </c>
      <c r="I33" s="317">
        <v>0</v>
      </c>
      <c r="J33" s="317">
        <f t="shared" si="1"/>
        <v>12</v>
      </c>
      <c r="K33" s="316">
        <v>0</v>
      </c>
      <c r="L33" s="316">
        <v>0</v>
      </c>
      <c r="M33" s="316">
        <v>0</v>
      </c>
      <c r="N33" s="317">
        <f t="shared" si="2"/>
        <v>0</v>
      </c>
      <c r="O33" s="511">
        <v>0</v>
      </c>
      <c r="P33" s="511">
        <v>0</v>
      </c>
      <c r="Q33" s="511">
        <v>0</v>
      </c>
      <c r="R33" s="513">
        <f t="shared" si="3"/>
        <v>0</v>
      </c>
    </row>
    <row r="34" spans="1:29" s="320" customFormat="1" ht="17.100000000000001" customHeight="1" x14ac:dyDescent="0.25">
      <c r="A34" s="318">
        <v>24</v>
      </c>
      <c r="B34" s="315" t="s">
        <v>664</v>
      </c>
      <c r="C34" s="316">
        <v>0</v>
      </c>
      <c r="D34" s="316">
        <v>0</v>
      </c>
      <c r="E34" s="316">
        <v>0</v>
      </c>
      <c r="F34" s="317">
        <f t="shared" si="0"/>
        <v>0</v>
      </c>
      <c r="G34" s="317">
        <v>0</v>
      </c>
      <c r="H34" s="317">
        <v>14</v>
      </c>
      <c r="I34" s="317">
        <v>0</v>
      </c>
      <c r="J34" s="317">
        <f t="shared" si="1"/>
        <v>14</v>
      </c>
      <c r="K34" s="316">
        <v>0</v>
      </c>
      <c r="L34" s="316">
        <v>0</v>
      </c>
      <c r="M34" s="316">
        <v>0</v>
      </c>
      <c r="N34" s="317">
        <f t="shared" si="2"/>
        <v>0</v>
      </c>
      <c r="O34" s="511">
        <v>0</v>
      </c>
      <c r="P34" s="511">
        <v>0</v>
      </c>
      <c r="Q34" s="511">
        <v>0</v>
      </c>
      <c r="R34" s="513">
        <f t="shared" si="3"/>
        <v>0</v>
      </c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</row>
    <row r="35" spans="1:29" ht="17.100000000000001" customHeight="1" x14ac:dyDescent="0.25">
      <c r="A35" s="1211" t="s">
        <v>16</v>
      </c>
      <c r="B35" s="1212"/>
      <c r="C35" s="514">
        <f>SUM(C11:C34)</f>
        <v>0</v>
      </c>
      <c r="D35" s="514">
        <f>SUM(D11:D34)</f>
        <v>0</v>
      </c>
      <c r="E35" s="514">
        <f>SUM(E11:E34)</f>
        <v>0</v>
      </c>
      <c r="F35" s="514">
        <f t="shared" si="0"/>
        <v>0</v>
      </c>
      <c r="G35" s="514">
        <f>SUM(G11:G34)</f>
        <v>65</v>
      </c>
      <c r="H35" s="514">
        <f>SUM(H11:H34)</f>
        <v>81240</v>
      </c>
      <c r="I35" s="514">
        <f>SUM(I11:I34)</f>
        <v>551</v>
      </c>
      <c r="J35" s="514">
        <f t="shared" si="1"/>
        <v>81856</v>
      </c>
      <c r="K35" s="514">
        <f>SUM(K11:K34)</f>
        <v>0</v>
      </c>
      <c r="L35" s="514">
        <f>SUM(L11:L34)</f>
        <v>0</v>
      </c>
      <c r="M35" s="514">
        <f>SUM(M11:M34)</f>
        <v>0</v>
      </c>
      <c r="N35" s="514">
        <f t="shared" si="2"/>
        <v>0</v>
      </c>
      <c r="O35" s="516">
        <f>SUM(O11:O34)</f>
        <v>0</v>
      </c>
      <c r="P35" s="516">
        <f>SUM(P11:P34)</f>
        <v>0</v>
      </c>
      <c r="Q35" s="516">
        <f>SUM(Q11:Q34)</f>
        <v>0</v>
      </c>
      <c r="R35" s="515">
        <f t="shared" si="3"/>
        <v>0</v>
      </c>
    </row>
    <row r="37" spans="1:29" ht="15" customHeight="1" x14ac:dyDescent="0.25">
      <c r="A37" s="517"/>
      <c r="B37" s="1520"/>
      <c r="C37" s="1520"/>
      <c r="D37" s="1520"/>
      <c r="E37" s="1520"/>
      <c r="F37" s="1520"/>
      <c r="G37" s="1520"/>
      <c r="H37" s="1520"/>
      <c r="I37" s="1520"/>
      <c r="J37" s="1520"/>
      <c r="K37" s="1520"/>
      <c r="L37" s="1520"/>
      <c r="M37" s="1520"/>
      <c r="N37" s="517"/>
      <c r="O37" s="517"/>
      <c r="P37" s="517"/>
    </row>
    <row r="38" spans="1:29" ht="24.75" customHeight="1" x14ac:dyDescent="0.25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</row>
    <row r="39" spans="1:29" x14ac:dyDescent="0.25">
      <c r="A39" s="9" t="s">
        <v>1191</v>
      </c>
      <c r="B39" s="323"/>
      <c r="C39" s="323"/>
      <c r="D39" s="324"/>
      <c r="E39" s="1519" t="s">
        <v>806</v>
      </c>
      <c r="F39" s="1519"/>
      <c r="G39" s="1519"/>
      <c r="H39" s="1519"/>
      <c r="J39" s="325"/>
      <c r="K39" s="325"/>
      <c r="L39" s="1214" t="s">
        <v>803</v>
      </c>
      <c r="M39" s="1214"/>
      <c r="N39" s="1214"/>
      <c r="O39" s="1214"/>
      <c r="P39" s="1214"/>
    </row>
    <row r="40" spans="1:29" s="297" customFormat="1" ht="12.75" x14ac:dyDescent="0.2">
      <c r="A40" s="323"/>
      <c r="B40" s="323"/>
      <c r="C40" s="323"/>
      <c r="D40" s="323"/>
      <c r="E40" s="1519" t="s">
        <v>807</v>
      </c>
      <c r="F40" s="1519"/>
      <c r="G40" s="1519"/>
      <c r="H40" s="1519"/>
      <c r="J40" s="325"/>
      <c r="K40" s="325"/>
      <c r="L40" s="1214" t="s">
        <v>802</v>
      </c>
      <c r="M40" s="1214"/>
      <c r="N40" s="1214"/>
      <c r="O40" s="1214"/>
      <c r="P40" s="1214"/>
      <c r="Q40" s="322"/>
      <c r="R40" s="326"/>
    </row>
    <row r="41" spans="1:29" s="297" customFormat="1" ht="12.75" customHeight="1" x14ac:dyDescent="0.2">
      <c r="E41" s="1519" t="s">
        <v>808</v>
      </c>
      <c r="F41" s="1519"/>
      <c r="G41" s="1519"/>
      <c r="H41" s="1519"/>
      <c r="J41" s="322"/>
      <c r="K41" s="303"/>
      <c r="L41" s="303"/>
      <c r="M41" s="303"/>
      <c r="N41" s="303"/>
      <c r="O41" s="303"/>
      <c r="P41" s="303"/>
      <c r="Q41" s="303"/>
      <c r="R41" s="303"/>
    </row>
    <row r="42" spans="1:29" s="297" customFormat="1" ht="12.75" customHeight="1" x14ac:dyDescent="0.2">
      <c r="J42" s="303"/>
      <c r="K42" s="303"/>
      <c r="L42" s="303"/>
      <c r="M42" s="303"/>
      <c r="N42" s="303"/>
      <c r="O42" s="303"/>
      <c r="P42" s="303"/>
      <c r="Q42" s="303"/>
      <c r="R42" s="303"/>
    </row>
    <row r="43" spans="1:29" s="297" customFormat="1" ht="12.75" x14ac:dyDescent="0.2">
      <c r="A43" s="322"/>
      <c r="B43" s="322"/>
      <c r="K43" s="322"/>
      <c r="L43" s="322"/>
      <c r="M43" s="322"/>
      <c r="N43" s="322"/>
      <c r="O43" s="322"/>
      <c r="P43" s="322"/>
      <c r="Q43" s="303"/>
      <c r="R43" s="303"/>
    </row>
  </sheetData>
  <mergeCells count="16">
    <mergeCell ref="G1:M1"/>
    <mergeCell ref="B4:S4"/>
    <mergeCell ref="A8:A9"/>
    <mergeCell ref="B8:B9"/>
    <mergeCell ref="C8:F8"/>
    <mergeCell ref="G8:J8"/>
    <mergeCell ref="K8:N8"/>
    <mergeCell ref="O8:R8"/>
    <mergeCell ref="A2:R2"/>
    <mergeCell ref="E41:H41"/>
    <mergeCell ref="A35:B35"/>
    <mergeCell ref="E39:H39"/>
    <mergeCell ref="L39:P39"/>
    <mergeCell ref="E40:H40"/>
    <mergeCell ref="L40:P40"/>
    <mergeCell ref="B37:M37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FF00"/>
    <pageSetUpPr fitToPage="1"/>
  </sheetPr>
  <dimension ref="A1:AS42"/>
  <sheetViews>
    <sheetView topLeftCell="A16" zoomScale="80" zoomScaleNormal="80" zoomScaleSheetLayoutView="100" workbookViewId="0">
      <selection activeCell="I18" sqref="I18"/>
    </sheetView>
  </sheetViews>
  <sheetFormatPr defaultColWidth="9.140625" defaultRowHeight="15" x14ac:dyDescent="0.25"/>
  <cols>
    <col min="1" max="1" width="7.85546875" style="301" customWidth="1"/>
    <col min="2" max="2" width="14.85546875" style="301" customWidth="1"/>
    <col min="3" max="3" width="15.42578125" style="301" customWidth="1"/>
    <col min="4" max="4" width="14.85546875" style="301" customWidth="1"/>
    <col min="5" max="5" width="11.85546875" style="301" customWidth="1"/>
    <col min="6" max="6" width="9.85546875" style="301" customWidth="1"/>
    <col min="7" max="7" width="12.7109375" style="301" customWidth="1"/>
    <col min="8" max="9" width="11" style="301" customWidth="1"/>
    <col min="10" max="10" width="14.140625" style="301" customWidth="1"/>
    <col min="11" max="11" width="12.28515625" style="301" customWidth="1"/>
    <col min="12" max="12" width="13.140625" style="301" customWidth="1"/>
    <col min="13" max="13" width="9.7109375" style="301" customWidth="1"/>
    <col min="14" max="14" width="9.5703125" style="301" customWidth="1"/>
    <col min="15" max="15" width="12.7109375" style="301" customWidth="1"/>
    <col min="16" max="16" width="13.28515625" style="301" customWidth="1"/>
    <col min="17" max="17" width="11.28515625" style="301" customWidth="1"/>
    <col min="18" max="18" width="9.28515625" style="301" customWidth="1"/>
    <col min="19" max="19" width="9.140625" style="301"/>
    <col min="20" max="20" width="12.28515625" style="301" customWidth="1"/>
    <col min="21" max="16384" width="9.140625" style="301"/>
  </cols>
  <sheetData>
    <row r="1" spans="1:20" s="297" customFormat="1" ht="15.75" x14ac:dyDescent="0.25">
      <c r="C1" s="327"/>
      <c r="D1" s="327"/>
      <c r="E1" s="327"/>
      <c r="F1" s="327"/>
      <c r="G1" s="327"/>
      <c r="H1" s="327"/>
      <c r="I1" s="328" t="s">
        <v>0</v>
      </c>
      <c r="J1" s="327"/>
      <c r="Q1" s="1400" t="s">
        <v>859</v>
      </c>
      <c r="R1" s="1400"/>
    </row>
    <row r="2" spans="1:20" s="297" customFormat="1" ht="18" x14ac:dyDescent="0.25">
      <c r="A2" s="1503" t="s">
        <v>921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</row>
    <row r="3" spans="1:20" s="297" customFormat="1" ht="20.25" x14ac:dyDescent="0.3">
      <c r="G3" s="300"/>
      <c r="H3" s="300"/>
      <c r="I3" s="300"/>
      <c r="J3" s="300"/>
      <c r="K3" s="300"/>
      <c r="L3" s="300"/>
      <c r="M3" s="300"/>
      <c r="N3" s="329"/>
      <c r="O3" s="329"/>
      <c r="P3" s="329"/>
      <c r="Q3" s="329"/>
    </row>
    <row r="4" spans="1:20" ht="18" x14ac:dyDescent="0.25">
      <c r="B4" s="1521" t="s">
        <v>987</v>
      </c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</row>
    <row r="5" spans="1:20" ht="15.75" x14ac:dyDescent="0.25">
      <c r="C5" s="302"/>
      <c r="D5" s="330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20" x14ac:dyDescent="0.25">
      <c r="A6" s="303" t="s">
        <v>687</v>
      </c>
      <c r="B6" s="303"/>
    </row>
    <row r="7" spans="1:20" x14ac:dyDescent="0.25">
      <c r="B7" s="304"/>
      <c r="Q7" s="331" t="s">
        <v>860</v>
      </c>
    </row>
    <row r="8" spans="1:20" s="305" customFormat="1" ht="32.450000000000003" customHeight="1" x14ac:dyDescent="0.25">
      <c r="A8" s="1216" t="s">
        <v>2</v>
      </c>
      <c r="B8" s="1522" t="s">
        <v>3</v>
      </c>
      <c r="C8" s="1524" t="s">
        <v>861</v>
      </c>
      <c r="D8" s="1524"/>
      <c r="E8" s="1524"/>
      <c r="F8" s="1524"/>
      <c r="G8" s="1524" t="s">
        <v>862</v>
      </c>
      <c r="H8" s="1524"/>
      <c r="I8" s="1524"/>
      <c r="J8" s="1524"/>
      <c r="K8" s="1524" t="s">
        <v>863</v>
      </c>
      <c r="L8" s="1524"/>
      <c r="M8" s="1524"/>
      <c r="N8" s="1524"/>
      <c r="O8" s="1524" t="s">
        <v>864</v>
      </c>
      <c r="P8" s="1524"/>
      <c r="Q8" s="1524"/>
      <c r="R8" s="1522"/>
      <c r="S8" s="1529" t="s">
        <v>865</v>
      </c>
    </row>
    <row r="9" spans="1:20" s="309" customFormat="1" ht="75" customHeight="1" x14ac:dyDescent="0.25">
      <c r="A9" s="1216"/>
      <c r="B9" s="1523"/>
      <c r="C9" s="307" t="s">
        <v>866</v>
      </c>
      <c r="D9" s="332" t="s">
        <v>867</v>
      </c>
      <c r="E9" s="307" t="s">
        <v>868</v>
      </c>
      <c r="F9" s="332" t="s">
        <v>869</v>
      </c>
      <c r="G9" s="307" t="s">
        <v>870</v>
      </c>
      <c r="H9" s="332" t="s">
        <v>867</v>
      </c>
      <c r="I9" s="307" t="s">
        <v>868</v>
      </c>
      <c r="J9" s="332" t="s">
        <v>869</v>
      </c>
      <c r="K9" s="307" t="s">
        <v>870</v>
      </c>
      <c r="L9" s="332" t="s">
        <v>867</v>
      </c>
      <c r="M9" s="307" t="s">
        <v>868</v>
      </c>
      <c r="N9" s="332" t="s">
        <v>869</v>
      </c>
      <c r="O9" s="307" t="s">
        <v>870</v>
      </c>
      <c r="P9" s="332" t="s">
        <v>867</v>
      </c>
      <c r="Q9" s="307" t="s">
        <v>868</v>
      </c>
      <c r="R9" s="333" t="s">
        <v>869</v>
      </c>
      <c r="S9" s="1529"/>
    </row>
    <row r="10" spans="1:20" s="309" customFormat="1" ht="16.149999999999999" customHeight="1" x14ac:dyDescent="0.25">
      <c r="A10" s="310">
        <v>1</v>
      </c>
      <c r="B10" s="311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  <c r="Q10" s="334">
        <v>17</v>
      </c>
      <c r="R10" s="335">
        <v>18</v>
      </c>
      <c r="S10" s="336">
        <v>19</v>
      </c>
    </row>
    <row r="11" spans="1:20" s="309" customFormat="1" ht="18" customHeight="1" x14ac:dyDescent="0.25">
      <c r="A11" s="314">
        <v>1</v>
      </c>
      <c r="B11" s="315" t="s">
        <v>641</v>
      </c>
      <c r="C11" s="337">
        <v>0</v>
      </c>
      <c r="D11" s="337">
        <v>0</v>
      </c>
      <c r="E11" s="337">
        <v>0</v>
      </c>
      <c r="F11" s="338">
        <f>E11*D11</f>
        <v>0</v>
      </c>
      <c r="G11" s="337">
        <v>0</v>
      </c>
      <c r="H11" s="337">
        <v>0</v>
      </c>
      <c r="I11" s="337">
        <v>0</v>
      </c>
      <c r="J11" s="337">
        <f t="shared" ref="J11:J35" si="0">SUM(G11:I11)</f>
        <v>0</v>
      </c>
      <c r="K11" s="337">
        <v>0</v>
      </c>
      <c r="L11" s="337">
        <v>0</v>
      </c>
      <c r="M11" s="337">
        <v>0</v>
      </c>
      <c r="N11" s="337">
        <f t="shared" ref="N11:N35" si="1">SUM(K11:M11)</f>
        <v>0</v>
      </c>
      <c r="O11" s="337">
        <v>0</v>
      </c>
      <c r="P11" s="337">
        <v>0</v>
      </c>
      <c r="Q11" s="337">
        <v>0</v>
      </c>
      <c r="R11" s="337">
        <f t="shared" ref="R11:S34" si="2">SUM(O11:Q11)</f>
        <v>0</v>
      </c>
      <c r="S11" s="339">
        <f t="shared" si="2"/>
        <v>0</v>
      </c>
    </row>
    <row r="12" spans="1:20" s="309" customFormat="1" ht="18" customHeight="1" x14ac:dyDescent="0.25">
      <c r="A12" s="314">
        <v>2</v>
      </c>
      <c r="B12" s="315" t="s">
        <v>642</v>
      </c>
      <c r="C12" s="337">
        <v>0</v>
      </c>
      <c r="D12" s="337">
        <v>0</v>
      </c>
      <c r="E12" s="337">
        <v>0</v>
      </c>
      <c r="F12" s="338">
        <f t="shared" ref="F12:F35" si="3">E12*D12</f>
        <v>0</v>
      </c>
      <c r="G12" s="337">
        <v>0</v>
      </c>
      <c r="H12" s="337">
        <v>0</v>
      </c>
      <c r="I12" s="337">
        <v>0</v>
      </c>
      <c r="J12" s="337">
        <f t="shared" si="0"/>
        <v>0</v>
      </c>
      <c r="K12" s="337">
        <v>0</v>
      </c>
      <c r="L12" s="337">
        <v>0</v>
      </c>
      <c r="M12" s="337">
        <v>0</v>
      </c>
      <c r="N12" s="337">
        <f t="shared" si="1"/>
        <v>0</v>
      </c>
      <c r="O12" s="337">
        <v>0</v>
      </c>
      <c r="P12" s="337">
        <v>0</v>
      </c>
      <c r="Q12" s="337">
        <v>0</v>
      </c>
      <c r="R12" s="337">
        <f t="shared" si="2"/>
        <v>0</v>
      </c>
      <c r="S12" s="339">
        <f t="shared" si="2"/>
        <v>0</v>
      </c>
    </row>
    <row r="13" spans="1:20" s="309" customFormat="1" ht="18" customHeight="1" x14ac:dyDescent="0.25">
      <c r="A13" s="314">
        <v>3</v>
      </c>
      <c r="B13" s="315" t="s">
        <v>643</v>
      </c>
      <c r="C13" s="337">
        <v>0</v>
      </c>
      <c r="D13" s="337">
        <v>0</v>
      </c>
      <c r="E13" s="337">
        <v>0</v>
      </c>
      <c r="F13" s="338">
        <f t="shared" si="3"/>
        <v>0</v>
      </c>
      <c r="G13" s="337">
        <v>0</v>
      </c>
      <c r="H13" s="337">
        <v>0</v>
      </c>
      <c r="I13" s="337">
        <v>0</v>
      </c>
      <c r="J13" s="337">
        <f t="shared" si="0"/>
        <v>0</v>
      </c>
      <c r="K13" s="337">
        <v>0</v>
      </c>
      <c r="L13" s="337">
        <v>0</v>
      </c>
      <c r="M13" s="337">
        <v>0</v>
      </c>
      <c r="N13" s="337">
        <f t="shared" si="1"/>
        <v>0</v>
      </c>
      <c r="O13" s="337">
        <v>0</v>
      </c>
      <c r="P13" s="337">
        <v>0</v>
      </c>
      <c r="Q13" s="337">
        <v>0</v>
      </c>
      <c r="R13" s="337">
        <f t="shared" si="2"/>
        <v>0</v>
      </c>
      <c r="S13" s="339">
        <f t="shared" si="2"/>
        <v>0</v>
      </c>
    </row>
    <row r="14" spans="1:20" s="309" customFormat="1" ht="18" customHeight="1" x14ac:dyDescent="0.25">
      <c r="A14" s="314">
        <v>4</v>
      </c>
      <c r="B14" s="315" t="s">
        <v>644</v>
      </c>
      <c r="C14" s="337">
        <v>0</v>
      </c>
      <c r="D14" s="337">
        <v>0</v>
      </c>
      <c r="E14" s="337">
        <v>0</v>
      </c>
      <c r="F14" s="338">
        <f t="shared" si="3"/>
        <v>0</v>
      </c>
      <c r="G14" s="337">
        <v>0</v>
      </c>
      <c r="H14" s="337">
        <v>0</v>
      </c>
      <c r="I14" s="337">
        <v>0</v>
      </c>
      <c r="J14" s="337">
        <f t="shared" si="0"/>
        <v>0</v>
      </c>
      <c r="K14" s="337">
        <v>0</v>
      </c>
      <c r="L14" s="337">
        <v>0</v>
      </c>
      <c r="M14" s="337">
        <v>0</v>
      </c>
      <c r="N14" s="337">
        <f t="shared" si="1"/>
        <v>0</v>
      </c>
      <c r="O14" s="337">
        <v>0</v>
      </c>
      <c r="P14" s="337">
        <v>0</v>
      </c>
      <c r="Q14" s="337">
        <v>0</v>
      </c>
      <c r="R14" s="337">
        <f t="shared" si="2"/>
        <v>0</v>
      </c>
      <c r="S14" s="339">
        <f t="shared" si="2"/>
        <v>0</v>
      </c>
    </row>
    <row r="15" spans="1:20" s="309" customFormat="1" ht="18" customHeight="1" x14ac:dyDescent="0.25">
      <c r="A15" s="314">
        <v>5</v>
      </c>
      <c r="B15" s="315" t="s">
        <v>645</v>
      </c>
      <c r="C15" s="337">
        <v>0</v>
      </c>
      <c r="D15" s="337">
        <v>0</v>
      </c>
      <c r="E15" s="337">
        <v>0</v>
      </c>
      <c r="F15" s="338">
        <f t="shared" si="3"/>
        <v>0</v>
      </c>
      <c r="G15" s="337">
        <v>0</v>
      </c>
      <c r="H15" s="337">
        <v>0</v>
      </c>
      <c r="I15" s="337">
        <v>0</v>
      </c>
      <c r="J15" s="337">
        <f t="shared" si="0"/>
        <v>0</v>
      </c>
      <c r="K15" s="337">
        <v>0</v>
      </c>
      <c r="L15" s="337">
        <v>0</v>
      </c>
      <c r="M15" s="337">
        <v>0</v>
      </c>
      <c r="N15" s="337">
        <f t="shared" si="1"/>
        <v>0</v>
      </c>
      <c r="O15" s="337">
        <v>0</v>
      </c>
      <c r="P15" s="337">
        <v>0</v>
      </c>
      <c r="Q15" s="337">
        <v>0</v>
      </c>
      <c r="R15" s="337">
        <f t="shared" si="2"/>
        <v>0</v>
      </c>
      <c r="S15" s="339">
        <f t="shared" si="2"/>
        <v>0</v>
      </c>
    </row>
    <row r="16" spans="1:20" s="309" customFormat="1" ht="18" customHeight="1" x14ac:dyDescent="0.25">
      <c r="A16" s="314">
        <v>6</v>
      </c>
      <c r="B16" s="315" t="s">
        <v>646</v>
      </c>
      <c r="C16" s="337">
        <v>0</v>
      </c>
      <c r="D16" s="337">
        <v>0</v>
      </c>
      <c r="E16" s="337">
        <v>0</v>
      </c>
      <c r="F16" s="338">
        <f t="shared" si="3"/>
        <v>0</v>
      </c>
      <c r="G16" s="337">
        <v>0</v>
      </c>
      <c r="H16" s="337">
        <v>0</v>
      </c>
      <c r="I16" s="337">
        <v>0</v>
      </c>
      <c r="J16" s="337">
        <f t="shared" si="0"/>
        <v>0</v>
      </c>
      <c r="K16" s="337">
        <v>0</v>
      </c>
      <c r="L16" s="337">
        <v>0</v>
      </c>
      <c r="M16" s="337">
        <v>0</v>
      </c>
      <c r="N16" s="337">
        <f t="shared" si="1"/>
        <v>0</v>
      </c>
      <c r="O16" s="337">
        <v>0</v>
      </c>
      <c r="P16" s="337">
        <v>0</v>
      </c>
      <c r="Q16" s="337">
        <v>0</v>
      </c>
      <c r="R16" s="337">
        <f t="shared" si="2"/>
        <v>0</v>
      </c>
      <c r="S16" s="339">
        <f t="shared" si="2"/>
        <v>0</v>
      </c>
    </row>
    <row r="17" spans="1:45" s="309" customFormat="1" ht="18" customHeight="1" x14ac:dyDescent="0.25">
      <c r="A17" s="314">
        <v>7</v>
      </c>
      <c r="B17" s="315" t="s">
        <v>647</v>
      </c>
      <c r="C17" s="337">
        <v>0</v>
      </c>
      <c r="D17" s="337">
        <v>0</v>
      </c>
      <c r="E17" s="337">
        <v>0</v>
      </c>
      <c r="F17" s="338">
        <f t="shared" si="3"/>
        <v>0</v>
      </c>
      <c r="G17" s="337">
        <v>0</v>
      </c>
      <c r="H17" s="337">
        <v>0</v>
      </c>
      <c r="I17" s="337">
        <v>0</v>
      </c>
      <c r="J17" s="337">
        <f t="shared" si="0"/>
        <v>0</v>
      </c>
      <c r="K17" s="337">
        <v>0</v>
      </c>
      <c r="L17" s="337">
        <v>0</v>
      </c>
      <c r="M17" s="337">
        <v>0</v>
      </c>
      <c r="N17" s="337">
        <f t="shared" si="1"/>
        <v>0</v>
      </c>
      <c r="O17" s="337">
        <v>0</v>
      </c>
      <c r="P17" s="337">
        <v>0</v>
      </c>
      <c r="Q17" s="337">
        <v>0</v>
      </c>
      <c r="R17" s="337">
        <f t="shared" si="2"/>
        <v>0</v>
      </c>
      <c r="S17" s="339">
        <f t="shared" si="2"/>
        <v>0</v>
      </c>
    </row>
    <row r="18" spans="1:45" ht="18" customHeight="1" x14ac:dyDescent="0.25">
      <c r="A18" s="314">
        <v>8</v>
      </c>
      <c r="B18" s="315" t="s">
        <v>648</v>
      </c>
      <c r="C18" s="337">
        <v>0</v>
      </c>
      <c r="D18" s="337">
        <v>0</v>
      </c>
      <c r="E18" s="337">
        <v>0</v>
      </c>
      <c r="F18" s="338">
        <f t="shared" si="3"/>
        <v>0</v>
      </c>
      <c r="G18" s="337">
        <v>0</v>
      </c>
      <c r="H18" s="337">
        <v>0</v>
      </c>
      <c r="I18" s="337">
        <v>0</v>
      </c>
      <c r="J18" s="337">
        <f t="shared" si="0"/>
        <v>0</v>
      </c>
      <c r="K18" s="337">
        <v>0</v>
      </c>
      <c r="L18" s="337">
        <v>0</v>
      </c>
      <c r="M18" s="337">
        <v>0</v>
      </c>
      <c r="N18" s="337">
        <f t="shared" si="1"/>
        <v>0</v>
      </c>
      <c r="O18" s="337">
        <v>0</v>
      </c>
      <c r="P18" s="337">
        <v>0</v>
      </c>
      <c r="Q18" s="337">
        <v>0</v>
      </c>
      <c r="R18" s="337">
        <f t="shared" si="2"/>
        <v>0</v>
      </c>
      <c r="S18" s="339">
        <f t="shared" si="2"/>
        <v>0</v>
      </c>
    </row>
    <row r="19" spans="1:45" ht="18" customHeight="1" x14ac:dyDescent="0.25">
      <c r="A19" s="314">
        <v>9</v>
      </c>
      <c r="B19" s="315" t="s">
        <v>649</v>
      </c>
      <c r="C19" s="337">
        <v>0</v>
      </c>
      <c r="D19" s="337">
        <v>0</v>
      </c>
      <c r="E19" s="337">
        <v>0</v>
      </c>
      <c r="F19" s="338">
        <f t="shared" si="3"/>
        <v>0</v>
      </c>
      <c r="G19" s="337">
        <v>0</v>
      </c>
      <c r="H19" s="337">
        <v>0</v>
      </c>
      <c r="I19" s="337">
        <v>0</v>
      </c>
      <c r="J19" s="337">
        <f t="shared" si="0"/>
        <v>0</v>
      </c>
      <c r="K19" s="337">
        <v>0</v>
      </c>
      <c r="L19" s="337">
        <v>0</v>
      </c>
      <c r="M19" s="337">
        <v>0</v>
      </c>
      <c r="N19" s="337">
        <f t="shared" si="1"/>
        <v>0</v>
      </c>
      <c r="O19" s="337">
        <v>0</v>
      </c>
      <c r="P19" s="337">
        <v>0</v>
      </c>
      <c r="Q19" s="337">
        <v>0</v>
      </c>
      <c r="R19" s="337">
        <f t="shared" si="2"/>
        <v>0</v>
      </c>
      <c r="S19" s="339">
        <f t="shared" si="2"/>
        <v>0</v>
      </c>
    </row>
    <row r="20" spans="1:45" ht="18" customHeight="1" x14ac:dyDescent="0.25">
      <c r="A20" s="314">
        <v>10</v>
      </c>
      <c r="B20" s="315" t="s">
        <v>650</v>
      </c>
      <c r="C20" s="337">
        <v>0</v>
      </c>
      <c r="D20" s="337">
        <v>0</v>
      </c>
      <c r="E20" s="337">
        <v>0</v>
      </c>
      <c r="F20" s="338">
        <f t="shared" si="3"/>
        <v>0</v>
      </c>
      <c r="G20" s="337">
        <v>0</v>
      </c>
      <c r="H20" s="337">
        <v>0</v>
      </c>
      <c r="I20" s="337">
        <v>0</v>
      </c>
      <c r="J20" s="337">
        <f t="shared" si="0"/>
        <v>0</v>
      </c>
      <c r="K20" s="337">
        <v>0</v>
      </c>
      <c r="L20" s="337">
        <v>0</v>
      </c>
      <c r="M20" s="337">
        <v>0</v>
      </c>
      <c r="N20" s="337">
        <f t="shared" si="1"/>
        <v>0</v>
      </c>
      <c r="O20" s="337">
        <v>0</v>
      </c>
      <c r="P20" s="337">
        <v>0</v>
      </c>
      <c r="Q20" s="337">
        <v>0</v>
      </c>
      <c r="R20" s="337">
        <f t="shared" si="2"/>
        <v>0</v>
      </c>
      <c r="S20" s="339">
        <f t="shared" si="2"/>
        <v>0</v>
      </c>
    </row>
    <row r="21" spans="1:45" ht="18" customHeight="1" x14ac:dyDescent="0.25">
      <c r="A21" s="314">
        <v>11</v>
      </c>
      <c r="B21" s="315" t="s">
        <v>651</v>
      </c>
      <c r="C21" s="337">
        <v>0</v>
      </c>
      <c r="D21" s="337">
        <v>0</v>
      </c>
      <c r="E21" s="337">
        <v>0</v>
      </c>
      <c r="F21" s="338">
        <f t="shared" si="3"/>
        <v>0</v>
      </c>
      <c r="G21" s="337">
        <v>0</v>
      </c>
      <c r="H21" s="337">
        <v>0</v>
      </c>
      <c r="I21" s="337">
        <v>0</v>
      </c>
      <c r="J21" s="337">
        <f t="shared" si="0"/>
        <v>0</v>
      </c>
      <c r="K21" s="337">
        <v>0</v>
      </c>
      <c r="L21" s="337">
        <v>0</v>
      </c>
      <c r="M21" s="337">
        <v>0</v>
      </c>
      <c r="N21" s="337">
        <f t="shared" si="1"/>
        <v>0</v>
      </c>
      <c r="O21" s="337">
        <v>0</v>
      </c>
      <c r="P21" s="337">
        <v>0</v>
      </c>
      <c r="Q21" s="337">
        <v>0</v>
      </c>
      <c r="R21" s="337">
        <f t="shared" si="2"/>
        <v>0</v>
      </c>
      <c r="S21" s="339">
        <f t="shared" si="2"/>
        <v>0</v>
      </c>
    </row>
    <row r="22" spans="1:45" s="320" customFormat="1" ht="18" customHeight="1" x14ac:dyDescent="0.25">
      <c r="A22" s="314">
        <v>12</v>
      </c>
      <c r="B22" s="315" t="s">
        <v>652</v>
      </c>
      <c r="C22" s="337">
        <v>0</v>
      </c>
      <c r="D22" s="337">
        <v>0</v>
      </c>
      <c r="E22" s="337">
        <v>0</v>
      </c>
      <c r="F22" s="338">
        <f t="shared" si="3"/>
        <v>0</v>
      </c>
      <c r="G22" s="337">
        <v>0</v>
      </c>
      <c r="H22" s="337">
        <v>0</v>
      </c>
      <c r="I22" s="337">
        <v>0</v>
      </c>
      <c r="J22" s="337">
        <f t="shared" si="0"/>
        <v>0</v>
      </c>
      <c r="K22" s="337">
        <v>0</v>
      </c>
      <c r="L22" s="337">
        <v>0</v>
      </c>
      <c r="M22" s="337">
        <v>0</v>
      </c>
      <c r="N22" s="337">
        <f t="shared" si="1"/>
        <v>0</v>
      </c>
      <c r="O22" s="337">
        <v>0</v>
      </c>
      <c r="P22" s="337">
        <v>0</v>
      </c>
      <c r="Q22" s="337">
        <v>0</v>
      </c>
      <c r="R22" s="337">
        <f t="shared" si="2"/>
        <v>0</v>
      </c>
      <c r="S22" s="339">
        <f t="shared" si="2"/>
        <v>0</v>
      </c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</row>
    <row r="23" spans="1:45" ht="18" customHeight="1" x14ac:dyDescent="0.25">
      <c r="A23" s="314">
        <v>13</v>
      </c>
      <c r="B23" s="315" t="s">
        <v>653</v>
      </c>
      <c r="C23" s="337">
        <v>0</v>
      </c>
      <c r="D23" s="337">
        <v>0</v>
      </c>
      <c r="E23" s="337">
        <v>0</v>
      </c>
      <c r="F23" s="338">
        <f t="shared" si="3"/>
        <v>0</v>
      </c>
      <c r="G23" s="337">
        <v>0</v>
      </c>
      <c r="H23" s="337">
        <v>0</v>
      </c>
      <c r="I23" s="337">
        <v>0</v>
      </c>
      <c r="J23" s="337">
        <f t="shared" si="0"/>
        <v>0</v>
      </c>
      <c r="K23" s="337">
        <v>0</v>
      </c>
      <c r="L23" s="337">
        <v>0</v>
      </c>
      <c r="M23" s="337">
        <v>0</v>
      </c>
      <c r="N23" s="337">
        <f t="shared" si="1"/>
        <v>0</v>
      </c>
      <c r="O23" s="337">
        <v>0</v>
      </c>
      <c r="P23" s="337">
        <v>0</v>
      </c>
      <c r="Q23" s="337">
        <v>0</v>
      </c>
      <c r="R23" s="337">
        <f t="shared" si="2"/>
        <v>0</v>
      </c>
      <c r="S23" s="339">
        <f t="shared" si="2"/>
        <v>0</v>
      </c>
    </row>
    <row r="24" spans="1:45" ht="18" customHeight="1" x14ac:dyDescent="0.25">
      <c r="A24" s="314">
        <v>14</v>
      </c>
      <c r="B24" s="315" t="s">
        <v>654</v>
      </c>
      <c r="C24" s="337">
        <v>0</v>
      </c>
      <c r="D24" s="337">
        <v>0</v>
      </c>
      <c r="E24" s="337">
        <v>0</v>
      </c>
      <c r="F24" s="338">
        <f t="shared" si="3"/>
        <v>0</v>
      </c>
      <c r="G24" s="337">
        <v>0</v>
      </c>
      <c r="H24" s="337">
        <v>0</v>
      </c>
      <c r="I24" s="337">
        <v>0</v>
      </c>
      <c r="J24" s="337">
        <f t="shared" si="0"/>
        <v>0</v>
      </c>
      <c r="K24" s="337">
        <v>0</v>
      </c>
      <c r="L24" s="337">
        <v>0</v>
      </c>
      <c r="M24" s="337">
        <v>0</v>
      </c>
      <c r="N24" s="337">
        <f t="shared" si="1"/>
        <v>0</v>
      </c>
      <c r="O24" s="337">
        <v>0</v>
      </c>
      <c r="P24" s="337">
        <v>0</v>
      </c>
      <c r="Q24" s="337">
        <v>0</v>
      </c>
      <c r="R24" s="337">
        <f t="shared" si="2"/>
        <v>0</v>
      </c>
      <c r="S24" s="339">
        <f t="shared" si="2"/>
        <v>0</v>
      </c>
    </row>
    <row r="25" spans="1:45" ht="18" customHeight="1" x14ac:dyDescent="0.25">
      <c r="A25" s="314">
        <v>15</v>
      </c>
      <c r="B25" s="315" t="s">
        <v>655</v>
      </c>
      <c r="C25" s="337">
        <v>0</v>
      </c>
      <c r="D25" s="337">
        <v>0</v>
      </c>
      <c r="E25" s="337">
        <v>0</v>
      </c>
      <c r="F25" s="338">
        <f t="shared" si="3"/>
        <v>0</v>
      </c>
      <c r="G25" s="337">
        <v>0</v>
      </c>
      <c r="H25" s="337">
        <v>0</v>
      </c>
      <c r="I25" s="337">
        <v>0</v>
      </c>
      <c r="J25" s="337">
        <f t="shared" si="0"/>
        <v>0</v>
      </c>
      <c r="K25" s="337">
        <v>0</v>
      </c>
      <c r="L25" s="337">
        <v>0</v>
      </c>
      <c r="M25" s="337">
        <v>0</v>
      </c>
      <c r="N25" s="337">
        <f t="shared" si="1"/>
        <v>0</v>
      </c>
      <c r="O25" s="337">
        <v>0</v>
      </c>
      <c r="P25" s="337">
        <v>0</v>
      </c>
      <c r="Q25" s="337">
        <v>0</v>
      </c>
      <c r="R25" s="337">
        <f t="shared" si="2"/>
        <v>0</v>
      </c>
      <c r="S25" s="339">
        <f t="shared" si="2"/>
        <v>0</v>
      </c>
    </row>
    <row r="26" spans="1:45" ht="18" customHeight="1" x14ac:dyDescent="0.25">
      <c r="A26" s="314">
        <v>16</v>
      </c>
      <c r="B26" s="315" t="s">
        <v>656</v>
      </c>
      <c r="C26" s="337">
        <v>0</v>
      </c>
      <c r="D26" s="337">
        <v>0</v>
      </c>
      <c r="E26" s="337">
        <v>0</v>
      </c>
      <c r="F26" s="338">
        <f t="shared" si="3"/>
        <v>0</v>
      </c>
      <c r="G26" s="337">
        <v>0</v>
      </c>
      <c r="H26" s="337">
        <v>0</v>
      </c>
      <c r="I26" s="337">
        <v>0</v>
      </c>
      <c r="J26" s="337">
        <f t="shared" si="0"/>
        <v>0</v>
      </c>
      <c r="K26" s="337">
        <v>0</v>
      </c>
      <c r="L26" s="337">
        <v>0</v>
      </c>
      <c r="M26" s="337">
        <v>0</v>
      </c>
      <c r="N26" s="337">
        <f t="shared" si="1"/>
        <v>0</v>
      </c>
      <c r="O26" s="337">
        <v>0</v>
      </c>
      <c r="P26" s="337">
        <v>0</v>
      </c>
      <c r="Q26" s="337">
        <v>0</v>
      </c>
      <c r="R26" s="337">
        <f t="shared" si="2"/>
        <v>0</v>
      </c>
      <c r="S26" s="339">
        <f t="shared" si="2"/>
        <v>0</v>
      </c>
    </row>
    <row r="27" spans="1:45" ht="18" customHeight="1" x14ac:dyDescent="0.25">
      <c r="A27" s="314">
        <v>17</v>
      </c>
      <c r="B27" s="315" t="s">
        <v>657</v>
      </c>
      <c r="C27" s="337">
        <v>0</v>
      </c>
      <c r="D27" s="337">
        <v>0</v>
      </c>
      <c r="E27" s="337">
        <v>0</v>
      </c>
      <c r="F27" s="338">
        <f t="shared" si="3"/>
        <v>0</v>
      </c>
      <c r="G27" s="337">
        <v>0</v>
      </c>
      <c r="H27" s="337">
        <v>0</v>
      </c>
      <c r="I27" s="337">
        <v>0</v>
      </c>
      <c r="J27" s="337">
        <f t="shared" si="0"/>
        <v>0</v>
      </c>
      <c r="K27" s="337">
        <v>0</v>
      </c>
      <c r="L27" s="337">
        <v>0</v>
      </c>
      <c r="M27" s="337">
        <v>0</v>
      </c>
      <c r="N27" s="337">
        <f t="shared" si="1"/>
        <v>0</v>
      </c>
      <c r="O27" s="337">
        <v>0</v>
      </c>
      <c r="P27" s="337">
        <v>0</v>
      </c>
      <c r="Q27" s="337">
        <v>0</v>
      </c>
      <c r="R27" s="337">
        <f t="shared" si="2"/>
        <v>0</v>
      </c>
      <c r="S27" s="339">
        <f t="shared" si="2"/>
        <v>0</v>
      </c>
    </row>
    <row r="28" spans="1:45" ht="18" customHeight="1" x14ac:dyDescent="0.25">
      <c r="A28" s="314">
        <v>18</v>
      </c>
      <c r="B28" s="315" t="s">
        <v>658</v>
      </c>
      <c r="C28" s="337">
        <v>0</v>
      </c>
      <c r="D28" s="337">
        <v>0</v>
      </c>
      <c r="E28" s="337">
        <v>0</v>
      </c>
      <c r="F28" s="338">
        <f t="shared" si="3"/>
        <v>0</v>
      </c>
      <c r="G28" s="337">
        <v>0</v>
      </c>
      <c r="H28" s="337">
        <v>0</v>
      </c>
      <c r="I28" s="337">
        <v>0</v>
      </c>
      <c r="J28" s="337">
        <f t="shared" si="0"/>
        <v>0</v>
      </c>
      <c r="K28" s="337">
        <v>0</v>
      </c>
      <c r="L28" s="337">
        <v>0</v>
      </c>
      <c r="M28" s="337">
        <v>0</v>
      </c>
      <c r="N28" s="337">
        <f t="shared" si="1"/>
        <v>0</v>
      </c>
      <c r="O28" s="337">
        <v>0</v>
      </c>
      <c r="P28" s="337">
        <v>0</v>
      </c>
      <c r="Q28" s="337">
        <v>0</v>
      </c>
      <c r="R28" s="337">
        <f t="shared" si="2"/>
        <v>0</v>
      </c>
      <c r="S28" s="339">
        <f t="shared" si="2"/>
        <v>0</v>
      </c>
    </row>
    <row r="29" spans="1:45" ht="18" customHeight="1" x14ac:dyDescent="0.25">
      <c r="A29" s="314">
        <v>19</v>
      </c>
      <c r="B29" s="315" t="s">
        <v>659</v>
      </c>
      <c r="C29" s="337">
        <v>0</v>
      </c>
      <c r="D29" s="337">
        <v>0</v>
      </c>
      <c r="E29" s="337">
        <v>0</v>
      </c>
      <c r="F29" s="338">
        <f t="shared" si="3"/>
        <v>0</v>
      </c>
      <c r="G29" s="337">
        <v>0</v>
      </c>
      <c r="H29" s="337">
        <v>0</v>
      </c>
      <c r="I29" s="337">
        <v>0</v>
      </c>
      <c r="J29" s="337">
        <f t="shared" si="0"/>
        <v>0</v>
      </c>
      <c r="K29" s="337">
        <v>0</v>
      </c>
      <c r="L29" s="337">
        <v>0</v>
      </c>
      <c r="M29" s="337">
        <v>0</v>
      </c>
      <c r="N29" s="337">
        <f t="shared" si="1"/>
        <v>0</v>
      </c>
      <c r="O29" s="337">
        <v>0</v>
      </c>
      <c r="P29" s="337">
        <v>0</v>
      </c>
      <c r="Q29" s="337">
        <v>0</v>
      </c>
      <c r="R29" s="337">
        <f t="shared" si="2"/>
        <v>0</v>
      </c>
      <c r="S29" s="339">
        <f t="shared" si="2"/>
        <v>0</v>
      </c>
    </row>
    <row r="30" spans="1:45" ht="18" customHeight="1" x14ac:dyDescent="0.25">
      <c r="A30" s="314">
        <v>20</v>
      </c>
      <c r="B30" s="315" t="s">
        <v>660</v>
      </c>
      <c r="C30" s="337">
        <v>0</v>
      </c>
      <c r="D30" s="337">
        <v>0</v>
      </c>
      <c r="E30" s="337">
        <v>0</v>
      </c>
      <c r="F30" s="338">
        <f t="shared" si="3"/>
        <v>0</v>
      </c>
      <c r="G30" s="337">
        <v>0</v>
      </c>
      <c r="H30" s="337">
        <v>0</v>
      </c>
      <c r="I30" s="337">
        <v>0</v>
      </c>
      <c r="J30" s="337">
        <f t="shared" si="0"/>
        <v>0</v>
      </c>
      <c r="K30" s="337">
        <v>0</v>
      </c>
      <c r="L30" s="337">
        <v>0</v>
      </c>
      <c r="M30" s="337">
        <v>0</v>
      </c>
      <c r="N30" s="337">
        <f t="shared" si="1"/>
        <v>0</v>
      </c>
      <c r="O30" s="337">
        <v>0</v>
      </c>
      <c r="P30" s="337">
        <v>0</v>
      </c>
      <c r="Q30" s="337">
        <v>0</v>
      </c>
      <c r="R30" s="337">
        <f t="shared" si="2"/>
        <v>0</v>
      </c>
      <c r="S30" s="339">
        <f t="shared" si="2"/>
        <v>0</v>
      </c>
    </row>
    <row r="31" spans="1:45" ht="18" customHeight="1" x14ac:dyDescent="0.25">
      <c r="A31" s="314">
        <v>21</v>
      </c>
      <c r="B31" s="315" t="s">
        <v>661</v>
      </c>
      <c r="C31" s="337">
        <v>0</v>
      </c>
      <c r="D31" s="337">
        <v>0</v>
      </c>
      <c r="E31" s="337">
        <v>0</v>
      </c>
      <c r="F31" s="338">
        <f t="shared" si="3"/>
        <v>0</v>
      </c>
      <c r="G31" s="337">
        <v>0</v>
      </c>
      <c r="H31" s="337">
        <v>0</v>
      </c>
      <c r="I31" s="337">
        <v>0</v>
      </c>
      <c r="J31" s="337">
        <f t="shared" si="0"/>
        <v>0</v>
      </c>
      <c r="K31" s="337">
        <v>0</v>
      </c>
      <c r="L31" s="337">
        <v>0</v>
      </c>
      <c r="M31" s="337">
        <v>0</v>
      </c>
      <c r="N31" s="337">
        <f t="shared" si="1"/>
        <v>0</v>
      </c>
      <c r="O31" s="337">
        <v>0</v>
      </c>
      <c r="P31" s="337">
        <v>0</v>
      </c>
      <c r="Q31" s="337">
        <v>0</v>
      </c>
      <c r="R31" s="337">
        <f t="shared" si="2"/>
        <v>0</v>
      </c>
      <c r="S31" s="339">
        <f t="shared" si="2"/>
        <v>0</v>
      </c>
    </row>
    <row r="32" spans="1:45" ht="18" customHeight="1" x14ac:dyDescent="0.25">
      <c r="A32" s="314">
        <v>22</v>
      </c>
      <c r="B32" s="315" t="s">
        <v>662</v>
      </c>
      <c r="C32" s="337">
        <v>0</v>
      </c>
      <c r="D32" s="337">
        <v>0</v>
      </c>
      <c r="E32" s="337">
        <v>0</v>
      </c>
      <c r="F32" s="338">
        <f t="shared" si="3"/>
        <v>0</v>
      </c>
      <c r="G32" s="337">
        <v>0</v>
      </c>
      <c r="H32" s="337">
        <v>0</v>
      </c>
      <c r="I32" s="337">
        <v>0</v>
      </c>
      <c r="J32" s="337">
        <f t="shared" si="0"/>
        <v>0</v>
      </c>
      <c r="K32" s="337">
        <v>0</v>
      </c>
      <c r="L32" s="337">
        <v>0</v>
      </c>
      <c r="M32" s="337">
        <v>0</v>
      </c>
      <c r="N32" s="337">
        <f t="shared" si="1"/>
        <v>0</v>
      </c>
      <c r="O32" s="337">
        <v>0</v>
      </c>
      <c r="P32" s="337">
        <v>0</v>
      </c>
      <c r="Q32" s="337">
        <v>0</v>
      </c>
      <c r="R32" s="337">
        <f t="shared" si="2"/>
        <v>0</v>
      </c>
      <c r="S32" s="339">
        <f t="shared" si="2"/>
        <v>0</v>
      </c>
    </row>
    <row r="33" spans="1:19" ht="18" customHeight="1" x14ac:dyDescent="0.25">
      <c r="A33" s="314">
        <v>23</v>
      </c>
      <c r="B33" s="315" t="s">
        <v>663</v>
      </c>
      <c r="C33" s="337">
        <v>0</v>
      </c>
      <c r="D33" s="337">
        <v>0</v>
      </c>
      <c r="E33" s="337">
        <v>0</v>
      </c>
      <c r="F33" s="338">
        <f t="shared" si="3"/>
        <v>0</v>
      </c>
      <c r="G33" s="337">
        <v>0</v>
      </c>
      <c r="H33" s="337">
        <v>0</v>
      </c>
      <c r="I33" s="337">
        <v>0</v>
      </c>
      <c r="J33" s="337">
        <f t="shared" si="0"/>
        <v>0</v>
      </c>
      <c r="K33" s="337">
        <v>0</v>
      </c>
      <c r="L33" s="337">
        <v>0</v>
      </c>
      <c r="M33" s="337">
        <v>0</v>
      </c>
      <c r="N33" s="337">
        <f t="shared" si="1"/>
        <v>0</v>
      </c>
      <c r="O33" s="337">
        <v>0</v>
      </c>
      <c r="P33" s="337">
        <v>0</v>
      </c>
      <c r="Q33" s="337">
        <v>0</v>
      </c>
      <c r="R33" s="337">
        <f t="shared" si="2"/>
        <v>0</v>
      </c>
      <c r="S33" s="339">
        <f t="shared" si="2"/>
        <v>0</v>
      </c>
    </row>
    <row r="34" spans="1:19" ht="18" customHeight="1" x14ac:dyDescent="0.25">
      <c r="A34" s="318">
        <v>24</v>
      </c>
      <c r="B34" s="315" t="s">
        <v>664</v>
      </c>
      <c r="C34" s="337">
        <v>0</v>
      </c>
      <c r="D34" s="337">
        <v>0</v>
      </c>
      <c r="E34" s="337">
        <v>0</v>
      </c>
      <c r="F34" s="338">
        <f t="shared" si="3"/>
        <v>0</v>
      </c>
      <c r="G34" s="337">
        <v>0</v>
      </c>
      <c r="H34" s="337">
        <v>0</v>
      </c>
      <c r="I34" s="337">
        <v>0</v>
      </c>
      <c r="J34" s="337">
        <f t="shared" si="0"/>
        <v>0</v>
      </c>
      <c r="K34" s="337">
        <v>0</v>
      </c>
      <c r="L34" s="337">
        <v>0</v>
      </c>
      <c r="M34" s="337">
        <v>0</v>
      </c>
      <c r="N34" s="337">
        <f t="shared" si="1"/>
        <v>0</v>
      </c>
      <c r="O34" s="337">
        <v>0</v>
      </c>
      <c r="P34" s="337">
        <v>0</v>
      </c>
      <c r="Q34" s="337">
        <v>0</v>
      </c>
      <c r="R34" s="337">
        <f t="shared" si="2"/>
        <v>0</v>
      </c>
      <c r="S34" s="339">
        <f t="shared" si="2"/>
        <v>0</v>
      </c>
    </row>
    <row r="35" spans="1:19" ht="18" customHeight="1" x14ac:dyDescent="0.25">
      <c r="A35" s="1211" t="s">
        <v>16</v>
      </c>
      <c r="B35" s="1212"/>
      <c r="C35" s="339">
        <f t="shared" ref="C35:I35" si="4">SUM(C11:C34)</f>
        <v>0</v>
      </c>
      <c r="D35" s="339">
        <f t="shared" si="4"/>
        <v>0</v>
      </c>
      <c r="E35" s="339">
        <v>0</v>
      </c>
      <c r="F35" s="340">
        <f t="shared" si="3"/>
        <v>0</v>
      </c>
      <c r="G35" s="339">
        <f t="shared" si="4"/>
        <v>0</v>
      </c>
      <c r="H35" s="339">
        <f t="shared" si="4"/>
        <v>0</v>
      </c>
      <c r="I35" s="339">
        <f t="shared" si="4"/>
        <v>0</v>
      </c>
      <c r="J35" s="339">
        <f t="shared" si="0"/>
        <v>0</v>
      </c>
      <c r="K35" s="339">
        <f>SUM(K11:K34)</f>
        <v>0</v>
      </c>
      <c r="L35" s="339">
        <f>SUM(L11:L34)</f>
        <v>0</v>
      </c>
      <c r="M35" s="339">
        <f>SUM(M11:M34)</f>
        <v>0</v>
      </c>
      <c r="N35" s="339">
        <f t="shared" si="1"/>
        <v>0</v>
      </c>
      <c r="O35" s="339">
        <f>SUM(O11:O34)</f>
        <v>0</v>
      </c>
      <c r="P35" s="339">
        <f>SUM(P11:P34)</f>
        <v>0</v>
      </c>
      <c r="Q35" s="339">
        <f>SUM(Q11:Q34)</f>
        <v>0</v>
      </c>
      <c r="R35" s="339">
        <f>SUM(O35:Q35)</f>
        <v>0</v>
      </c>
      <c r="S35" s="339">
        <f>SUM(S11:S34)</f>
        <v>0</v>
      </c>
    </row>
    <row r="36" spans="1:19" x14ac:dyDescent="0.25">
      <c r="A36" s="341" t="s">
        <v>871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</row>
    <row r="37" spans="1:19" x14ac:dyDescent="0.25">
      <c r="A37" s="341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</row>
    <row r="38" spans="1:19" x14ac:dyDescent="0.25">
      <c r="A38" s="341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</row>
    <row r="39" spans="1:19" s="297" customFormat="1" ht="12.75" x14ac:dyDescent="0.2">
      <c r="A39" s="322"/>
      <c r="G39" s="322"/>
      <c r="H39" s="322"/>
      <c r="K39" s="322"/>
      <c r="L39" s="322"/>
      <c r="M39" s="322"/>
      <c r="N39" s="322"/>
      <c r="O39" s="322"/>
      <c r="P39" s="322"/>
      <c r="Q39" s="322"/>
      <c r="R39" s="342"/>
      <c r="S39" s="342"/>
    </row>
    <row r="40" spans="1:19" s="297" customFormat="1" ht="12.75" customHeight="1" x14ac:dyDescent="0.2">
      <c r="A40" s="9" t="s">
        <v>1191</v>
      </c>
      <c r="G40" s="1519" t="s">
        <v>806</v>
      </c>
      <c r="H40" s="1519"/>
      <c r="I40" s="1519"/>
      <c r="J40" s="1519"/>
      <c r="K40" s="303"/>
      <c r="L40" s="303"/>
      <c r="M40" s="303"/>
      <c r="N40" s="303"/>
      <c r="O40" s="1214" t="s">
        <v>803</v>
      </c>
      <c r="P40" s="1214"/>
      <c r="Q40" s="1214"/>
      <c r="R40" s="1214"/>
      <c r="S40" s="1214"/>
    </row>
    <row r="41" spans="1:19" s="297" customFormat="1" ht="12.75" customHeight="1" x14ac:dyDescent="0.2">
      <c r="G41" s="1519" t="s">
        <v>807</v>
      </c>
      <c r="H41" s="1519"/>
      <c r="I41" s="1519"/>
      <c r="J41" s="1519"/>
      <c r="K41" s="303"/>
      <c r="L41" s="303"/>
      <c r="M41" s="303"/>
      <c r="N41" s="303"/>
      <c r="O41" s="1214" t="s">
        <v>802</v>
      </c>
      <c r="P41" s="1214"/>
      <c r="Q41" s="1214"/>
      <c r="R41" s="1214"/>
      <c r="S41" s="1214"/>
    </row>
    <row r="42" spans="1:19" s="297" customFormat="1" ht="12.75" x14ac:dyDescent="0.2">
      <c r="A42" s="322"/>
      <c r="B42" s="322"/>
      <c r="G42" s="1519" t="s">
        <v>808</v>
      </c>
      <c r="H42" s="1519"/>
      <c r="I42" s="1519"/>
      <c r="J42" s="1519"/>
      <c r="K42" s="322"/>
      <c r="L42" s="322"/>
      <c r="M42" s="322"/>
      <c r="N42" s="322"/>
      <c r="O42" s="322"/>
      <c r="P42" s="322"/>
      <c r="Q42" s="303"/>
      <c r="R42" s="303"/>
      <c r="S42" s="303"/>
    </row>
  </sheetData>
  <mergeCells count="16">
    <mergeCell ref="A2:R2"/>
    <mergeCell ref="G42:J42"/>
    <mergeCell ref="Q1:R1"/>
    <mergeCell ref="B4:T4"/>
    <mergeCell ref="A8:A9"/>
    <mergeCell ref="B8:B9"/>
    <mergeCell ref="C8:F8"/>
    <mergeCell ref="G8:J8"/>
    <mergeCell ref="K8:N8"/>
    <mergeCell ref="O8:R8"/>
    <mergeCell ref="S8:S9"/>
    <mergeCell ref="A35:B35"/>
    <mergeCell ref="G40:J40"/>
    <mergeCell ref="O40:S40"/>
    <mergeCell ref="G41:J41"/>
    <mergeCell ref="O41:S4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FF00"/>
    <pageSetUpPr fitToPage="1"/>
  </sheetPr>
  <dimension ref="A1:S46"/>
  <sheetViews>
    <sheetView topLeftCell="B19" zoomScale="96" zoomScaleNormal="96" zoomScaleSheetLayoutView="100" workbookViewId="0">
      <selection activeCell="E35" sqref="E35"/>
    </sheetView>
  </sheetViews>
  <sheetFormatPr defaultRowHeight="15" x14ac:dyDescent="0.25"/>
  <cols>
    <col min="1" max="1" width="9.140625" style="280"/>
    <col min="2" max="2" width="25.140625" style="280" customWidth="1"/>
    <col min="3" max="3" width="17.5703125" style="280" customWidth="1"/>
    <col min="4" max="4" width="19.7109375" style="280" customWidth="1"/>
    <col min="5" max="5" width="18.140625" style="280" customWidth="1"/>
    <col min="6" max="6" width="15.42578125" style="280" customWidth="1"/>
    <col min="7" max="7" width="15.7109375" style="280" customWidth="1"/>
    <col min="8" max="243" width="9.140625" style="280"/>
    <col min="244" max="244" width="25.140625" style="280" customWidth="1"/>
    <col min="245" max="245" width="17.5703125" style="280" customWidth="1"/>
    <col min="246" max="246" width="19.7109375" style="280" customWidth="1"/>
    <col min="247" max="247" width="18.140625" style="280" customWidth="1"/>
    <col min="248" max="248" width="15.42578125" style="280" customWidth="1"/>
    <col min="249" max="249" width="15.7109375" style="280" customWidth="1"/>
    <col min="250" max="250" width="12.28515625" style="280" customWidth="1"/>
    <col min="251" max="499" width="9.140625" style="280"/>
    <col min="500" max="500" width="25.140625" style="280" customWidth="1"/>
    <col min="501" max="501" width="17.5703125" style="280" customWidth="1"/>
    <col min="502" max="502" width="19.7109375" style="280" customWidth="1"/>
    <col min="503" max="503" width="18.140625" style="280" customWidth="1"/>
    <col min="504" max="504" width="15.42578125" style="280" customWidth="1"/>
    <col min="505" max="505" width="15.7109375" style="280" customWidth="1"/>
    <col min="506" max="506" width="12.28515625" style="280" customWidth="1"/>
    <col min="507" max="755" width="9.140625" style="280"/>
    <col min="756" max="756" width="25.140625" style="280" customWidth="1"/>
    <col min="757" max="757" width="17.5703125" style="280" customWidth="1"/>
    <col min="758" max="758" width="19.7109375" style="280" customWidth="1"/>
    <col min="759" max="759" width="18.140625" style="280" customWidth="1"/>
    <col min="760" max="760" width="15.42578125" style="280" customWidth="1"/>
    <col min="761" max="761" width="15.7109375" style="280" customWidth="1"/>
    <col min="762" max="762" width="12.28515625" style="280" customWidth="1"/>
    <col min="763" max="1011" width="9.140625" style="280"/>
    <col min="1012" max="1012" width="25.140625" style="280" customWidth="1"/>
    <col min="1013" max="1013" width="17.5703125" style="280" customWidth="1"/>
    <col min="1014" max="1014" width="19.7109375" style="280" customWidth="1"/>
    <col min="1015" max="1015" width="18.140625" style="280" customWidth="1"/>
    <col min="1016" max="1016" width="15.42578125" style="280" customWidth="1"/>
    <col min="1017" max="1017" width="15.7109375" style="280" customWidth="1"/>
    <col min="1018" max="1018" width="12.28515625" style="280" customWidth="1"/>
    <col min="1019" max="1267" width="9.140625" style="280"/>
    <col min="1268" max="1268" width="25.140625" style="280" customWidth="1"/>
    <col min="1269" max="1269" width="17.5703125" style="280" customWidth="1"/>
    <col min="1270" max="1270" width="19.7109375" style="280" customWidth="1"/>
    <col min="1271" max="1271" width="18.140625" style="280" customWidth="1"/>
    <col min="1272" max="1272" width="15.42578125" style="280" customWidth="1"/>
    <col min="1273" max="1273" width="15.7109375" style="280" customWidth="1"/>
    <col min="1274" max="1274" width="12.28515625" style="280" customWidth="1"/>
    <col min="1275" max="1523" width="9.140625" style="280"/>
    <col min="1524" max="1524" width="25.140625" style="280" customWidth="1"/>
    <col min="1525" max="1525" width="17.5703125" style="280" customWidth="1"/>
    <col min="1526" max="1526" width="19.7109375" style="280" customWidth="1"/>
    <col min="1527" max="1527" width="18.140625" style="280" customWidth="1"/>
    <col min="1528" max="1528" width="15.42578125" style="280" customWidth="1"/>
    <col min="1529" max="1529" width="15.7109375" style="280" customWidth="1"/>
    <col min="1530" max="1530" width="12.28515625" style="280" customWidth="1"/>
    <col min="1531" max="1779" width="9.140625" style="280"/>
    <col min="1780" max="1780" width="25.140625" style="280" customWidth="1"/>
    <col min="1781" max="1781" width="17.5703125" style="280" customWidth="1"/>
    <col min="1782" max="1782" width="19.7109375" style="280" customWidth="1"/>
    <col min="1783" max="1783" width="18.140625" style="280" customWidth="1"/>
    <col min="1784" max="1784" width="15.42578125" style="280" customWidth="1"/>
    <col min="1785" max="1785" width="15.7109375" style="280" customWidth="1"/>
    <col min="1786" max="1786" width="12.28515625" style="280" customWidth="1"/>
    <col min="1787" max="2035" width="9.140625" style="280"/>
    <col min="2036" max="2036" width="25.140625" style="280" customWidth="1"/>
    <col min="2037" max="2037" width="17.5703125" style="280" customWidth="1"/>
    <col min="2038" max="2038" width="19.7109375" style="280" customWidth="1"/>
    <col min="2039" max="2039" width="18.140625" style="280" customWidth="1"/>
    <col min="2040" max="2040" width="15.42578125" style="280" customWidth="1"/>
    <col min="2041" max="2041" width="15.7109375" style="280" customWidth="1"/>
    <col min="2042" max="2042" width="12.28515625" style="280" customWidth="1"/>
    <col min="2043" max="2291" width="9.140625" style="280"/>
    <col min="2292" max="2292" width="25.140625" style="280" customWidth="1"/>
    <col min="2293" max="2293" width="17.5703125" style="280" customWidth="1"/>
    <col min="2294" max="2294" width="19.7109375" style="280" customWidth="1"/>
    <col min="2295" max="2295" width="18.140625" style="280" customWidth="1"/>
    <col min="2296" max="2296" width="15.42578125" style="280" customWidth="1"/>
    <col min="2297" max="2297" width="15.7109375" style="280" customWidth="1"/>
    <col min="2298" max="2298" width="12.28515625" style="280" customWidth="1"/>
    <col min="2299" max="2547" width="9.140625" style="280"/>
    <col min="2548" max="2548" width="25.140625" style="280" customWidth="1"/>
    <col min="2549" max="2549" width="17.5703125" style="280" customWidth="1"/>
    <col min="2550" max="2550" width="19.7109375" style="280" customWidth="1"/>
    <col min="2551" max="2551" width="18.140625" style="280" customWidth="1"/>
    <col min="2552" max="2552" width="15.42578125" style="280" customWidth="1"/>
    <col min="2553" max="2553" width="15.7109375" style="280" customWidth="1"/>
    <col min="2554" max="2554" width="12.28515625" style="280" customWidth="1"/>
    <col min="2555" max="2803" width="9.140625" style="280"/>
    <col min="2804" max="2804" width="25.140625" style="280" customWidth="1"/>
    <col min="2805" max="2805" width="17.5703125" style="280" customWidth="1"/>
    <col min="2806" max="2806" width="19.7109375" style="280" customWidth="1"/>
    <col min="2807" max="2807" width="18.140625" style="280" customWidth="1"/>
    <col min="2808" max="2808" width="15.42578125" style="280" customWidth="1"/>
    <col min="2809" max="2809" width="15.7109375" style="280" customWidth="1"/>
    <col min="2810" max="2810" width="12.28515625" style="280" customWidth="1"/>
    <col min="2811" max="3059" width="9.140625" style="280"/>
    <col min="3060" max="3060" width="25.140625" style="280" customWidth="1"/>
    <col min="3061" max="3061" width="17.5703125" style="280" customWidth="1"/>
    <col min="3062" max="3062" width="19.7109375" style="280" customWidth="1"/>
    <col min="3063" max="3063" width="18.140625" style="280" customWidth="1"/>
    <col min="3064" max="3064" width="15.42578125" style="280" customWidth="1"/>
    <col min="3065" max="3065" width="15.7109375" style="280" customWidth="1"/>
    <col min="3066" max="3066" width="12.28515625" style="280" customWidth="1"/>
    <col min="3067" max="3315" width="9.140625" style="280"/>
    <col min="3316" max="3316" width="25.140625" style="280" customWidth="1"/>
    <col min="3317" max="3317" width="17.5703125" style="280" customWidth="1"/>
    <col min="3318" max="3318" width="19.7109375" style="280" customWidth="1"/>
    <col min="3319" max="3319" width="18.140625" style="280" customWidth="1"/>
    <col min="3320" max="3320" width="15.42578125" style="280" customWidth="1"/>
    <col min="3321" max="3321" width="15.7109375" style="280" customWidth="1"/>
    <col min="3322" max="3322" width="12.28515625" style="280" customWidth="1"/>
    <col min="3323" max="3571" width="9.140625" style="280"/>
    <col min="3572" max="3572" width="25.140625" style="280" customWidth="1"/>
    <col min="3573" max="3573" width="17.5703125" style="280" customWidth="1"/>
    <col min="3574" max="3574" width="19.7109375" style="280" customWidth="1"/>
    <col min="3575" max="3575" width="18.140625" style="280" customWidth="1"/>
    <col min="3576" max="3576" width="15.42578125" style="280" customWidth="1"/>
    <col min="3577" max="3577" width="15.7109375" style="280" customWidth="1"/>
    <col min="3578" max="3578" width="12.28515625" style="280" customWidth="1"/>
    <col min="3579" max="3827" width="9.140625" style="280"/>
    <col min="3828" max="3828" width="25.140625" style="280" customWidth="1"/>
    <col min="3829" max="3829" width="17.5703125" style="280" customWidth="1"/>
    <col min="3830" max="3830" width="19.7109375" style="280" customWidth="1"/>
    <col min="3831" max="3831" width="18.140625" style="280" customWidth="1"/>
    <col min="3832" max="3832" width="15.42578125" style="280" customWidth="1"/>
    <col min="3833" max="3833" width="15.7109375" style="280" customWidth="1"/>
    <col min="3834" max="3834" width="12.28515625" style="280" customWidth="1"/>
    <col min="3835" max="4083" width="9.140625" style="280"/>
    <col min="4084" max="4084" width="25.140625" style="280" customWidth="1"/>
    <col min="4085" max="4085" width="17.5703125" style="280" customWidth="1"/>
    <col min="4086" max="4086" width="19.7109375" style="280" customWidth="1"/>
    <col min="4087" max="4087" width="18.140625" style="280" customWidth="1"/>
    <col min="4088" max="4088" width="15.42578125" style="280" customWidth="1"/>
    <col min="4089" max="4089" width="15.7109375" style="280" customWidth="1"/>
    <col min="4090" max="4090" width="12.28515625" style="280" customWidth="1"/>
    <col min="4091" max="4339" width="9.140625" style="280"/>
    <col min="4340" max="4340" width="25.140625" style="280" customWidth="1"/>
    <col min="4341" max="4341" width="17.5703125" style="280" customWidth="1"/>
    <col min="4342" max="4342" width="19.7109375" style="280" customWidth="1"/>
    <col min="4343" max="4343" width="18.140625" style="280" customWidth="1"/>
    <col min="4344" max="4344" width="15.42578125" style="280" customWidth="1"/>
    <col min="4345" max="4345" width="15.7109375" style="280" customWidth="1"/>
    <col min="4346" max="4346" width="12.28515625" style="280" customWidth="1"/>
    <col min="4347" max="4595" width="9.140625" style="280"/>
    <col min="4596" max="4596" width="25.140625" style="280" customWidth="1"/>
    <col min="4597" max="4597" width="17.5703125" style="280" customWidth="1"/>
    <col min="4598" max="4598" width="19.7109375" style="280" customWidth="1"/>
    <col min="4599" max="4599" width="18.140625" style="280" customWidth="1"/>
    <col min="4600" max="4600" width="15.42578125" style="280" customWidth="1"/>
    <col min="4601" max="4601" width="15.7109375" style="280" customWidth="1"/>
    <col min="4602" max="4602" width="12.28515625" style="280" customWidth="1"/>
    <col min="4603" max="4851" width="9.140625" style="280"/>
    <col min="4852" max="4852" width="25.140625" style="280" customWidth="1"/>
    <col min="4853" max="4853" width="17.5703125" style="280" customWidth="1"/>
    <col min="4854" max="4854" width="19.7109375" style="280" customWidth="1"/>
    <col min="4855" max="4855" width="18.140625" style="280" customWidth="1"/>
    <col min="4856" max="4856" width="15.42578125" style="280" customWidth="1"/>
    <col min="4857" max="4857" width="15.7109375" style="280" customWidth="1"/>
    <col min="4858" max="4858" width="12.28515625" style="280" customWidth="1"/>
    <col min="4859" max="5107" width="9.140625" style="280"/>
    <col min="5108" max="5108" width="25.140625" style="280" customWidth="1"/>
    <col min="5109" max="5109" width="17.5703125" style="280" customWidth="1"/>
    <col min="5110" max="5110" width="19.7109375" style="280" customWidth="1"/>
    <col min="5111" max="5111" width="18.140625" style="280" customWidth="1"/>
    <col min="5112" max="5112" width="15.42578125" style="280" customWidth="1"/>
    <col min="5113" max="5113" width="15.7109375" style="280" customWidth="1"/>
    <col min="5114" max="5114" width="12.28515625" style="280" customWidth="1"/>
    <col min="5115" max="5363" width="9.140625" style="280"/>
    <col min="5364" max="5364" width="25.140625" style="280" customWidth="1"/>
    <col min="5365" max="5365" width="17.5703125" style="280" customWidth="1"/>
    <col min="5366" max="5366" width="19.7109375" style="280" customWidth="1"/>
    <col min="5367" max="5367" width="18.140625" style="280" customWidth="1"/>
    <col min="5368" max="5368" width="15.42578125" style="280" customWidth="1"/>
    <col min="5369" max="5369" width="15.7109375" style="280" customWidth="1"/>
    <col min="5370" max="5370" width="12.28515625" style="280" customWidth="1"/>
    <col min="5371" max="5619" width="9.140625" style="280"/>
    <col min="5620" max="5620" width="25.140625" style="280" customWidth="1"/>
    <col min="5621" max="5621" width="17.5703125" style="280" customWidth="1"/>
    <col min="5622" max="5622" width="19.7109375" style="280" customWidth="1"/>
    <col min="5623" max="5623" width="18.140625" style="280" customWidth="1"/>
    <col min="5624" max="5624" width="15.42578125" style="280" customWidth="1"/>
    <col min="5625" max="5625" width="15.7109375" style="280" customWidth="1"/>
    <col min="5626" max="5626" width="12.28515625" style="280" customWidth="1"/>
    <col min="5627" max="5875" width="9.140625" style="280"/>
    <col min="5876" max="5876" width="25.140625" style="280" customWidth="1"/>
    <col min="5877" max="5877" width="17.5703125" style="280" customWidth="1"/>
    <col min="5878" max="5878" width="19.7109375" style="280" customWidth="1"/>
    <col min="5879" max="5879" width="18.140625" style="280" customWidth="1"/>
    <col min="5880" max="5880" width="15.42578125" style="280" customWidth="1"/>
    <col min="5881" max="5881" width="15.7109375" style="280" customWidth="1"/>
    <col min="5882" max="5882" width="12.28515625" style="280" customWidth="1"/>
    <col min="5883" max="6131" width="9.140625" style="280"/>
    <col min="6132" max="6132" width="25.140625" style="280" customWidth="1"/>
    <col min="6133" max="6133" width="17.5703125" style="280" customWidth="1"/>
    <col min="6134" max="6134" width="19.7109375" style="280" customWidth="1"/>
    <col min="6135" max="6135" width="18.140625" style="280" customWidth="1"/>
    <col min="6136" max="6136" width="15.42578125" style="280" customWidth="1"/>
    <col min="6137" max="6137" width="15.7109375" style="280" customWidth="1"/>
    <col min="6138" max="6138" width="12.28515625" style="280" customWidth="1"/>
    <col min="6139" max="6387" width="9.140625" style="280"/>
    <col min="6388" max="6388" width="25.140625" style="280" customWidth="1"/>
    <col min="6389" max="6389" width="17.5703125" style="280" customWidth="1"/>
    <col min="6390" max="6390" width="19.7109375" style="280" customWidth="1"/>
    <col min="6391" max="6391" width="18.140625" style="280" customWidth="1"/>
    <col min="6392" max="6392" width="15.42578125" style="280" customWidth="1"/>
    <col min="6393" max="6393" width="15.7109375" style="280" customWidth="1"/>
    <col min="6394" max="6394" width="12.28515625" style="280" customWidth="1"/>
    <col min="6395" max="6643" width="9.140625" style="280"/>
    <col min="6644" max="6644" width="25.140625" style="280" customWidth="1"/>
    <col min="6645" max="6645" width="17.5703125" style="280" customWidth="1"/>
    <col min="6646" max="6646" width="19.7109375" style="280" customWidth="1"/>
    <col min="6647" max="6647" width="18.140625" style="280" customWidth="1"/>
    <col min="6648" max="6648" width="15.42578125" style="280" customWidth="1"/>
    <col min="6649" max="6649" width="15.7109375" style="280" customWidth="1"/>
    <col min="6650" max="6650" width="12.28515625" style="280" customWidth="1"/>
    <col min="6651" max="6899" width="9.140625" style="280"/>
    <col min="6900" max="6900" width="25.140625" style="280" customWidth="1"/>
    <col min="6901" max="6901" width="17.5703125" style="280" customWidth="1"/>
    <col min="6902" max="6902" width="19.7109375" style="280" customWidth="1"/>
    <col min="6903" max="6903" width="18.140625" style="280" customWidth="1"/>
    <col min="6904" max="6904" width="15.42578125" style="280" customWidth="1"/>
    <col min="6905" max="6905" width="15.7109375" style="280" customWidth="1"/>
    <col min="6906" max="6906" width="12.28515625" style="280" customWidth="1"/>
    <col min="6907" max="7155" width="9.140625" style="280"/>
    <col min="7156" max="7156" width="25.140625" style="280" customWidth="1"/>
    <col min="7157" max="7157" width="17.5703125" style="280" customWidth="1"/>
    <col min="7158" max="7158" width="19.7109375" style="280" customWidth="1"/>
    <col min="7159" max="7159" width="18.140625" style="280" customWidth="1"/>
    <col min="7160" max="7160" width="15.42578125" style="280" customWidth="1"/>
    <col min="7161" max="7161" width="15.7109375" style="280" customWidth="1"/>
    <col min="7162" max="7162" width="12.28515625" style="280" customWidth="1"/>
    <col min="7163" max="7411" width="9.140625" style="280"/>
    <col min="7412" max="7412" width="25.140625" style="280" customWidth="1"/>
    <col min="7413" max="7413" width="17.5703125" style="280" customWidth="1"/>
    <col min="7414" max="7414" width="19.7109375" style="280" customWidth="1"/>
    <col min="7415" max="7415" width="18.140625" style="280" customWidth="1"/>
    <col min="7416" max="7416" width="15.42578125" style="280" customWidth="1"/>
    <col min="7417" max="7417" width="15.7109375" style="280" customWidth="1"/>
    <col min="7418" max="7418" width="12.28515625" style="280" customWidth="1"/>
    <col min="7419" max="7667" width="9.140625" style="280"/>
    <col min="7668" max="7668" width="25.140625" style="280" customWidth="1"/>
    <col min="7669" max="7669" width="17.5703125" style="280" customWidth="1"/>
    <col min="7670" max="7670" width="19.7109375" style="280" customWidth="1"/>
    <col min="7671" max="7671" width="18.140625" style="280" customWidth="1"/>
    <col min="7672" max="7672" width="15.42578125" style="280" customWidth="1"/>
    <col min="7673" max="7673" width="15.7109375" style="280" customWidth="1"/>
    <col min="7674" max="7674" width="12.28515625" style="280" customWidth="1"/>
    <col min="7675" max="7923" width="9.140625" style="280"/>
    <col min="7924" max="7924" width="25.140625" style="280" customWidth="1"/>
    <col min="7925" max="7925" width="17.5703125" style="280" customWidth="1"/>
    <col min="7926" max="7926" width="19.7109375" style="280" customWidth="1"/>
    <col min="7927" max="7927" width="18.140625" style="280" customWidth="1"/>
    <col min="7928" max="7928" width="15.42578125" style="280" customWidth="1"/>
    <col min="7929" max="7929" width="15.7109375" style="280" customWidth="1"/>
    <col min="7930" max="7930" width="12.28515625" style="280" customWidth="1"/>
    <col min="7931" max="8179" width="9.140625" style="280"/>
    <col min="8180" max="8180" width="25.140625" style="280" customWidth="1"/>
    <col min="8181" max="8181" width="17.5703125" style="280" customWidth="1"/>
    <col min="8182" max="8182" width="19.7109375" style="280" customWidth="1"/>
    <col min="8183" max="8183" width="18.140625" style="280" customWidth="1"/>
    <col min="8184" max="8184" width="15.42578125" style="280" customWidth="1"/>
    <col min="8185" max="8185" width="15.7109375" style="280" customWidth="1"/>
    <col min="8186" max="8186" width="12.28515625" style="280" customWidth="1"/>
    <col min="8187" max="8435" width="9.140625" style="280"/>
    <col min="8436" max="8436" width="25.140625" style="280" customWidth="1"/>
    <col min="8437" max="8437" width="17.5703125" style="280" customWidth="1"/>
    <col min="8438" max="8438" width="19.7109375" style="280" customWidth="1"/>
    <col min="8439" max="8439" width="18.140625" style="280" customWidth="1"/>
    <col min="8440" max="8440" width="15.42578125" style="280" customWidth="1"/>
    <col min="8441" max="8441" width="15.7109375" style="280" customWidth="1"/>
    <col min="8442" max="8442" width="12.28515625" style="280" customWidth="1"/>
    <col min="8443" max="8691" width="9.140625" style="280"/>
    <col min="8692" max="8692" width="25.140625" style="280" customWidth="1"/>
    <col min="8693" max="8693" width="17.5703125" style="280" customWidth="1"/>
    <col min="8694" max="8694" width="19.7109375" style="280" customWidth="1"/>
    <col min="8695" max="8695" width="18.140625" style="280" customWidth="1"/>
    <col min="8696" max="8696" width="15.42578125" style="280" customWidth="1"/>
    <col min="8697" max="8697" width="15.7109375" style="280" customWidth="1"/>
    <col min="8698" max="8698" width="12.28515625" style="280" customWidth="1"/>
    <col min="8699" max="8947" width="9.140625" style="280"/>
    <col min="8948" max="8948" width="25.140625" style="280" customWidth="1"/>
    <col min="8949" max="8949" width="17.5703125" style="280" customWidth="1"/>
    <col min="8950" max="8950" width="19.7109375" style="280" customWidth="1"/>
    <col min="8951" max="8951" width="18.140625" style="280" customWidth="1"/>
    <col min="8952" max="8952" width="15.42578125" style="280" customWidth="1"/>
    <col min="8953" max="8953" width="15.7109375" style="280" customWidth="1"/>
    <col min="8954" max="8954" width="12.28515625" style="280" customWidth="1"/>
    <col min="8955" max="9203" width="9.140625" style="280"/>
    <col min="9204" max="9204" width="25.140625" style="280" customWidth="1"/>
    <col min="9205" max="9205" width="17.5703125" style="280" customWidth="1"/>
    <col min="9206" max="9206" width="19.7109375" style="280" customWidth="1"/>
    <col min="9207" max="9207" width="18.140625" style="280" customWidth="1"/>
    <col min="9208" max="9208" width="15.42578125" style="280" customWidth="1"/>
    <col min="9209" max="9209" width="15.7109375" style="280" customWidth="1"/>
    <col min="9210" max="9210" width="12.28515625" style="280" customWidth="1"/>
    <col min="9211" max="9459" width="9.140625" style="280"/>
    <col min="9460" max="9460" width="25.140625" style="280" customWidth="1"/>
    <col min="9461" max="9461" width="17.5703125" style="280" customWidth="1"/>
    <col min="9462" max="9462" width="19.7109375" style="280" customWidth="1"/>
    <col min="9463" max="9463" width="18.140625" style="280" customWidth="1"/>
    <col min="9464" max="9464" width="15.42578125" style="280" customWidth="1"/>
    <col min="9465" max="9465" width="15.7109375" style="280" customWidth="1"/>
    <col min="9466" max="9466" width="12.28515625" style="280" customWidth="1"/>
    <col min="9467" max="9715" width="9.140625" style="280"/>
    <col min="9716" max="9716" width="25.140625" style="280" customWidth="1"/>
    <col min="9717" max="9717" width="17.5703125" style="280" customWidth="1"/>
    <col min="9718" max="9718" width="19.7109375" style="280" customWidth="1"/>
    <col min="9719" max="9719" width="18.140625" style="280" customWidth="1"/>
    <col min="9720" max="9720" width="15.42578125" style="280" customWidth="1"/>
    <col min="9721" max="9721" width="15.7109375" style="280" customWidth="1"/>
    <col min="9722" max="9722" width="12.28515625" style="280" customWidth="1"/>
    <col min="9723" max="9971" width="9.140625" style="280"/>
    <col min="9972" max="9972" width="25.140625" style="280" customWidth="1"/>
    <col min="9973" max="9973" width="17.5703125" style="280" customWidth="1"/>
    <col min="9974" max="9974" width="19.7109375" style="280" customWidth="1"/>
    <col min="9975" max="9975" width="18.140625" style="280" customWidth="1"/>
    <col min="9976" max="9976" width="15.42578125" style="280" customWidth="1"/>
    <col min="9977" max="9977" width="15.7109375" style="280" customWidth="1"/>
    <col min="9978" max="9978" width="12.28515625" style="280" customWidth="1"/>
    <col min="9979" max="10227" width="9.140625" style="280"/>
    <col min="10228" max="10228" width="25.140625" style="280" customWidth="1"/>
    <col min="10229" max="10229" width="17.5703125" style="280" customWidth="1"/>
    <col min="10230" max="10230" width="19.7109375" style="280" customWidth="1"/>
    <col min="10231" max="10231" width="18.140625" style="280" customWidth="1"/>
    <col min="10232" max="10232" width="15.42578125" style="280" customWidth="1"/>
    <col min="10233" max="10233" width="15.7109375" style="280" customWidth="1"/>
    <col min="10234" max="10234" width="12.28515625" style="280" customWidth="1"/>
    <col min="10235" max="10483" width="9.140625" style="280"/>
    <col min="10484" max="10484" width="25.140625" style="280" customWidth="1"/>
    <col min="10485" max="10485" width="17.5703125" style="280" customWidth="1"/>
    <col min="10486" max="10486" width="19.7109375" style="280" customWidth="1"/>
    <col min="10487" max="10487" width="18.140625" style="280" customWidth="1"/>
    <col min="10488" max="10488" width="15.42578125" style="280" customWidth="1"/>
    <col min="10489" max="10489" width="15.7109375" style="280" customWidth="1"/>
    <col min="10490" max="10490" width="12.28515625" style="280" customWidth="1"/>
    <col min="10491" max="10739" width="9.140625" style="280"/>
    <col min="10740" max="10740" width="25.140625" style="280" customWidth="1"/>
    <col min="10741" max="10741" width="17.5703125" style="280" customWidth="1"/>
    <col min="10742" max="10742" width="19.7109375" style="280" customWidth="1"/>
    <col min="10743" max="10743" width="18.140625" style="280" customWidth="1"/>
    <col min="10744" max="10744" width="15.42578125" style="280" customWidth="1"/>
    <col min="10745" max="10745" width="15.7109375" style="280" customWidth="1"/>
    <col min="10746" max="10746" width="12.28515625" style="280" customWidth="1"/>
    <col min="10747" max="10995" width="9.140625" style="280"/>
    <col min="10996" max="10996" width="25.140625" style="280" customWidth="1"/>
    <col min="10997" max="10997" width="17.5703125" style="280" customWidth="1"/>
    <col min="10998" max="10998" width="19.7109375" style="280" customWidth="1"/>
    <col min="10999" max="10999" width="18.140625" style="280" customWidth="1"/>
    <col min="11000" max="11000" width="15.42578125" style="280" customWidth="1"/>
    <col min="11001" max="11001" width="15.7109375" style="280" customWidth="1"/>
    <col min="11002" max="11002" width="12.28515625" style="280" customWidth="1"/>
    <col min="11003" max="11251" width="9.140625" style="280"/>
    <col min="11252" max="11252" width="25.140625" style="280" customWidth="1"/>
    <col min="11253" max="11253" width="17.5703125" style="280" customWidth="1"/>
    <col min="11254" max="11254" width="19.7109375" style="280" customWidth="1"/>
    <col min="11255" max="11255" width="18.140625" style="280" customWidth="1"/>
    <col min="11256" max="11256" width="15.42578125" style="280" customWidth="1"/>
    <col min="11257" max="11257" width="15.7109375" style="280" customWidth="1"/>
    <col min="11258" max="11258" width="12.28515625" style="280" customWidth="1"/>
    <col min="11259" max="11507" width="9.140625" style="280"/>
    <col min="11508" max="11508" width="25.140625" style="280" customWidth="1"/>
    <col min="11509" max="11509" width="17.5703125" style="280" customWidth="1"/>
    <col min="11510" max="11510" width="19.7109375" style="280" customWidth="1"/>
    <col min="11511" max="11511" width="18.140625" style="280" customWidth="1"/>
    <col min="11512" max="11512" width="15.42578125" style="280" customWidth="1"/>
    <col min="11513" max="11513" width="15.7109375" style="280" customWidth="1"/>
    <col min="11514" max="11514" width="12.28515625" style="280" customWidth="1"/>
    <col min="11515" max="11763" width="9.140625" style="280"/>
    <col min="11764" max="11764" width="25.140625" style="280" customWidth="1"/>
    <col min="11765" max="11765" width="17.5703125" style="280" customWidth="1"/>
    <col min="11766" max="11766" width="19.7109375" style="280" customWidth="1"/>
    <col min="11767" max="11767" width="18.140625" style="280" customWidth="1"/>
    <col min="11768" max="11768" width="15.42578125" style="280" customWidth="1"/>
    <col min="11769" max="11769" width="15.7109375" style="280" customWidth="1"/>
    <col min="11770" max="11770" width="12.28515625" style="280" customWidth="1"/>
    <col min="11771" max="12019" width="9.140625" style="280"/>
    <col min="12020" max="12020" width="25.140625" style="280" customWidth="1"/>
    <col min="12021" max="12021" width="17.5703125" style="280" customWidth="1"/>
    <col min="12022" max="12022" width="19.7109375" style="280" customWidth="1"/>
    <col min="12023" max="12023" width="18.140625" style="280" customWidth="1"/>
    <col min="12024" max="12024" width="15.42578125" style="280" customWidth="1"/>
    <col min="12025" max="12025" width="15.7109375" style="280" customWidth="1"/>
    <col min="12026" max="12026" width="12.28515625" style="280" customWidth="1"/>
    <col min="12027" max="12275" width="9.140625" style="280"/>
    <col min="12276" max="12276" width="25.140625" style="280" customWidth="1"/>
    <col min="12277" max="12277" width="17.5703125" style="280" customWidth="1"/>
    <col min="12278" max="12278" width="19.7109375" style="280" customWidth="1"/>
    <col min="12279" max="12279" width="18.140625" style="280" customWidth="1"/>
    <col min="12280" max="12280" width="15.42578125" style="280" customWidth="1"/>
    <col min="12281" max="12281" width="15.7109375" style="280" customWidth="1"/>
    <col min="12282" max="12282" width="12.28515625" style="280" customWidth="1"/>
    <col min="12283" max="12531" width="9.140625" style="280"/>
    <col min="12532" max="12532" width="25.140625" style="280" customWidth="1"/>
    <col min="12533" max="12533" width="17.5703125" style="280" customWidth="1"/>
    <col min="12534" max="12534" width="19.7109375" style="280" customWidth="1"/>
    <col min="12535" max="12535" width="18.140625" style="280" customWidth="1"/>
    <col min="12536" max="12536" width="15.42578125" style="280" customWidth="1"/>
    <col min="12537" max="12537" width="15.7109375" style="280" customWidth="1"/>
    <col min="12538" max="12538" width="12.28515625" style="280" customWidth="1"/>
    <col min="12539" max="12787" width="9.140625" style="280"/>
    <col min="12788" max="12788" width="25.140625" style="280" customWidth="1"/>
    <col min="12789" max="12789" width="17.5703125" style="280" customWidth="1"/>
    <col min="12790" max="12790" width="19.7109375" style="280" customWidth="1"/>
    <col min="12791" max="12791" width="18.140625" style="280" customWidth="1"/>
    <col min="12792" max="12792" width="15.42578125" style="280" customWidth="1"/>
    <col min="12793" max="12793" width="15.7109375" style="280" customWidth="1"/>
    <col min="12794" max="12794" width="12.28515625" style="280" customWidth="1"/>
    <col min="12795" max="13043" width="9.140625" style="280"/>
    <col min="13044" max="13044" width="25.140625" style="280" customWidth="1"/>
    <col min="13045" max="13045" width="17.5703125" style="280" customWidth="1"/>
    <col min="13046" max="13046" width="19.7109375" style="280" customWidth="1"/>
    <col min="13047" max="13047" width="18.140625" style="280" customWidth="1"/>
    <col min="13048" max="13048" width="15.42578125" style="280" customWidth="1"/>
    <col min="13049" max="13049" width="15.7109375" style="280" customWidth="1"/>
    <col min="13050" max="13050" width="12.28515625" style="280" customWidth="1"/>
    <col min="13051" max="13299" width="9.140625" style="280"/>
    <col min="13300" max="13300" width="25.140625" style="280" customWidth="1"/>
    <col min="13301" max="13301" width="17.5703125" style="280" customWidth="1"/>
    <col min="13302" max="13302" width="19.7109375" style="280" customWidth="1"/>
    <col min="13303" max="13303" width="18.140625" style="280" customWidth="1"/>
    <col min="13304" max="13304" width="15.42578125" style="280" customWidth="1"/>
    <col min="13305" max="13305" width="15.7109375" style="280" customWidth="1"/>
    <col min="13306" max="13306" width="12.28515625" style="280" customWidth="1"/>
    <col min="13307" max="13555" width="9.140625" style="280"/>
    <col min="13556" max="13556" width="25.140625" style="280" customWidth="1"/>
    <col min="13557" max="13557" width="17.5703125" style="280" customWidth="1"/>
    <col min="13558" max="13558" width="19.7109375" style="280" customWidth="1"/>
    <col min="13559" max="13559" width="18.140625" style="280" customWidth="1"/>
    <col min="13560" max="13560" width="15.42578125" style="280" customWidth="1"/>
    <col min="13561" max="13561" width="15.7109375" style="280" customWidth="1"/>
    <col min="13562" max="13562" width="12.28515625" style="280" customWidth="1"/>
    <col min="13563" max="13811" width="9.140625" style="280"/>
    <col min="13812" max="13812" width="25.140625" style="280" customWidth="1"/>
    <col min="13813" max="13813" width="17.5703125" style="280" customWidth="1"/>
    <col min="13814" max="13814" width="19.7109375" style="280" customWidth="1"/>
    <col min="13815" max="13815" width="18.140625" style="280" customWidth="1"/>
    <col min="13816" max="13816" width="15.42578125" style="280" customWidth="1"/>
    <col min="13817" max="13817" width="15.7109375" style="280" customWidth="1"/>
    <col min="13818" max="13818" width="12.28515625" style="280" customWidth="1"/>
    <col min="13819" max="14067" width="9.140625" style="280"/>
    <col min="14068" max="14068" width="25.140625" style="280" customWidth="1"/>
    <col min="14069" max="14069" width="17.5703125" style="280" customWidth="1"/>
    <col min="14070" max="14070" width="19.7109375" style="280" customWidth="1"/>
    <col min="14071" max="14071" width="18.140625" style="280" customWidth="1"/>
    <col min="14072" max="14072" width="15.42578125" style="280" customWidth="1"/>
    <col min="14073" max="14073" width="15.7109375" style="280" customWidth="1"/>
    <col min="14074" max="14074" width="12.28515625" style="280" customWidth="1"/>
    <col min="14075" max="14323" width="9.140625" style="280"/>
    <col min="14324" max="14324" width="25.140625" style="280" customWidth="1"/>
    <col min="14325" max="14325" width="17.5703125" style="280" customWidth="1"/>
    <col min="14326" max="14326" width="19.7109375" style="280" customWidth="1"/>
    <col min="14327" max="14327" width="18.140625" style="280" customWidth="1"/>
    <col min="14328" max="14328" width="15.42578125" style="280" customWidth="1"/>
    <col min="14329" max="14329" width="15.7109375" style="280" customWidth="1"/>
    <col min="14330" max="14330" width="12.28515625" style="280" customWidth="1"/>
    <col min="14331" max="14579" width="9.140625" style="280"/>
    <col min="14580" max="14580" width="25.140625" style="280" customWidth="1"/>
    <col min="14581" max="14581" width="17.5703125" style="280" customWidth="1"/>
    <col min="14582" max="14582" width="19.7109375" style="280" customWidth="1"/>
    <col min="14583" max="14583" width="18.140625" style="280" customWidth="1"/>
    <col min="14584" max="14584" width="15.42578125" style="280" customWidth="1"/>
    <col min="14585" max="14585" width="15.7109375" style="280" customWidth="1"/>
    <col min="14586" max="14586" width="12.28515625" style="280" customWidth="1"/>
    <col min="14587" max="14835" width="9.140625" style="280"/>
    <col min="14836" max="14836" width="25.140625" style="280" customWidth="1"/>
    <col min="14837" max="14837" width="17.5703125" style="280" customWidth="1"/>
    <col min="14838" max="14838" width="19.7109375" style="280" customWidth="1"/>
    <col min="14839" max="14839" width="18.140625" style="280" customWidth="1"/>
    <col min="14840" max="14840" width="15.42578125" style="280" customWidth="1"/>
    <col min="14841" max="14841" width="15.7109375" style="280" customWidth="1"/>
    <col min="14842" max="14842" width="12.28515625" style="280" customWidth="1"/>
    <col min="14843" max="15091" width="9.140625" style="280"/>
    <col min="15092" max="15092" width="25.140625" style="280" customWidth="1"/>
    <col min="15093" max="15093" width="17.5703125" style="280" customWidth="1"/>
    <col min="15094" max="15094" width="19.7109375" style="280" customWidth="1"/>
    <col min="15095" max="15095" width="18.140625" style="280" customWidth="1"/>
    <col min="15096" max="15096" width="15.42578125" style="280" customWidth="1"/>
    <col min="15097" max="15097" width="15.7109375" style="280" customWidth="1"/>
    <col min="15098" max="15098" width="12.28515625" style="280" customWidth="1"/>
    <col min="15099" max="15347" width="9.140625" style="280"/>
    <col min="15348" max="15348" width="25.140625" style="280" customWidth="1"/>
    <col min="15349" max="15349" width="17.5703125" style="280" customWidth="1"/>
    <col min="15350" max="15350" width="19.7109375" style="280" customWidth="1"/>
    <col min="15351" max="15351" width="18.140625" style="280" customWidth="1"/>
    <col min="15352" max="15352" width="15.42578125" style="280" customWidth="1"/>
    <col min="15353" max="15353" width="15.7109375" style="280" customWidth="1"/>
    <col min="15354" max="15354" width="12.28515625" style="280" customWidth="1"/>
    <col min="15355" max="15603" width="9.140625" style="280"/>
    <col min="15604" max="15604" width="25.140625" style="280" customWidth="1"/>
    <col min="15605" max="15605" width="17.5703125" style="280" customWidth="1"/>
    <col min="15606" max="15606" width="19.7109375" style="280" customWidth="1"/>
    <col min="15607" max="15607" width="18.140625" style="280" customWidth="1"/>
    <col min="15608" max="15608" width="15.42578125" style="280" customWidth="1"/>
    <col min="15609" max="15609" width="15.7109375" style="280" customWidth="1"/>
    <col min="15610" max="15610" width="12.28515625" style="280" customWidth="1"/>
    <col min="15611" max="15859" width="9.140625" style="280"/>
    <col min="15860" max="15860" width="25.140625" style="280" customWidth="1"/>
    <col min="15861" max="15861" width="17.5703125" style="280" customWidth="1"/>
    <col min="15862" max="15862" width="19.7109375" style="280" customWidth="1"/>
    <col min="15863" max="15863" width="18.140625" style="280" customWidth="1"/>
    <col min="15864" max="15864" width="15.42578125" style="280" customWidth="1"/>
    <col min="15865" max="15865" width="15.7109375" style="280" customWidth="1"/>
    <col min="15866" max="15866" width="12.28515625" style="280" customWidth="1"/>
    <col min="15867" max="16115" width="9.140625" style="280"/>
    <col min="16116" max="16116" width="25.140625" style="280" customWidth="1"/>
    <col min="16117" max="16117" width="17.5703125" style="280" customWidth="1"/>
    <col min="16118" max="16118" width="19.7109375" style="280" customWidth="1"/>
    <col min="16119" max="16119" width="18.140625" style="280" customWidth="1"/>
    <col min="16120" max="16120" width="15.42578125" style="280" customWidth="1"/>
    <col min="16121" max="16121" width="15.7109375" style="280" customWidth="1"/>
    <col min="16122" max="16122" width="12.28515625" style="280" customWidth="1"/>
    <col min="16123" max="16384" width="9.140625" style="280"/>
  </cols>
  <sheetData>
    <row r="1" spans="1:18" s="272" customFormat="1" x14ac:dyDescent="0.2">
      <c r="C1" s="35"/>
      <c r="D1" s="35"/>
      <c r="E1" s="35"/>
      <c r="F1" s="1311" t="s">
        <v>828</v>
      </c>
      <c r="G1" s="1311"/>
    </row>
    <row r="2" spans="1:18" s="272" customFormat="1" ht="30.75" customHeight="1" x14ac:dyDescent="0.25">
      <c r="A2" s="1537" t="s">
        <v>921</v>
      </c>
      <c r="B2" s="1537"/>
      <c r="C2" s="1537"/>
      <c r="D2" s="1537"/>
      <c r="E2" s="1537"/>
      <c r="F2" s="1537"/>
      <c r="G2" s="1537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</row>
    <row r="3" spans="1:18" s="272" customFormat="1" ht="20.25" x14ac:dyDescent="0.3">
      <c r="G3" s="270"/>
    </row>
    <row r="4" spans="1:18" ht="18" x14ac:dyDescent="0.25">
      <c r="B4" s="1530" t="s">
        <v>829</v>
      </c>
      <c r="C4" s="1530"/>
      <c r="D4" s="1530"/>
      <c r="E4" s="1530"/>
      <c r="F4" s="1530"/>
      <c r="G4" s="1530"/>
    </row>
    <row r="5" spans="1:18" ht="15.75" x14ac:dyDescent="0.25">
      <c r="C5" s="281"/>
      <c r="D5" s="282"/>
      <c r="E5" s="281"/>
      <c r="F5" s="281"/>
      <c r="G5" s="281"/>
    </row>
    <row r="6" spans="1:18" x14ac:dyDescent="0.25">
      <c r="A6" s="283" t="s">
        <v>757</v>
      </c>
    </row>
    <row r="7" spans="1:18" x14ac:dyDescent="0.25">
      <c r="B7" s="284"/>
    </row>
    <row r="8" spans="1:18" s="285" customFormat="1" ht="30.75" customHeight="1" x14ac:dyDescent="0.25">
      <c r="A8" s="1533" t="s">
        <v>2</v>
      </c>
      <c r="B8" s="1534" t="s">
        <v>3</v>
      </c>
      <c r="C8" s="1534" t="s">
        <v>945</v>
      </c>
      <c r="D8" s="1535" t="s">
        <v>946</v>
      </c>
      <c r="E8" s="1534" t="s">
        <v>830</v>
      </c>
      <c r="F8" s="1534"/>
      <c r="G8" s="1534"/>
    </row>
    <row r="9" spans="1:18" s="285" customFormat="1" ht="48.75" customHeight="1" x14ac:dyDescent="0.25">
      <c r="A9" s="1533"/>
      <c r="B9" s="1534"/>
      <c r="C9" s="1534"/>
      <c r="D9" s="1536"/>
      <c r="E9" s="657" t="s">
        <v>831</v>
      </c>
      <c r="F9" s="657" t="s">
        <v>832</v>
      </c>
      <c r="G9" s="657" t="s">
        <v>16</v>
      </c>
    </row>
    <row r="10" spans="1:18" s="285" customFormat="1" ht="16.149999999999999" customHeight="1" x14ac:dyDescent="0.25">
      <c r="A10" s="49">
        <v>1</v>
      </c>
      <c r="B10" s="286">
        <v>2</v>
      </c>
      <c r="C10" s="286">
        <v>3</v>
      </c>
      <c r="D10" s="286">
        <v>4</v>
      </c>
      <c r="E10" s="287">
        <v>5</v>
      </c>
      <c r="F10" s="287">
        <v>6</v>
      </c>
      <c r="G10" s="287">
        <v>7</v>
      </c>
    </row>
    <row r="11" spans="1:18" s="285" customFormat="1" ht="16.149999999999999" customHeight="1" x14ac:dyDescent="0.25">
      <c r="A11" s="156">
        <v>1</v>
      </c>
      <c r="B11" s="315" t="s">
        <v>641</v>
      </c>
      <c r="C11" s="649">
        <v>0</v>
      </c>
      <c r="D11" s="649">
        <f>C11</f>
        <v>0</v>
      </c>
      <c r="E11" s="650">
        <f>D11*6000/100000</f>
        <v>0</v>
      </c>
      <c r="F11" s="650">
        <f>D11*4000/100000</f>
        <v>0</v>
      </c>
      <c r="G11" s="650">
        <f t="shared" ref="G11:G34" si="0">SUM(E11:F11)</f>
        <v>0</v>
      </c>
    </row>
    <row r="12" spans="1:18" s="285" customFormat="1" ht="16.149999999999999" customHeight="1" x14ac:dyDescent="0.25">
      <c r="A12" s="156">
        <v>2</v>
      </c>
      <c r="B12" s="315" t="s">
        <v>642</v>
      </c>
      <c r="C12" s="649">
        <v>1600</v>
      </c>
      <c r="D12" s="649">
        <f t="shared" ref="D12:D34" si="1">C12</f>
        <v>1600</v>
      </c>
      <c r="E12" s="650">
        <f>D12*6000/100000</f>
        <v>96</v>
      </c>
      <c r="F12" s="650">
        <f>D12*4000/100000</f>
        <v>64</v>
      </c>
      <c r="G12" s="650">
        <f t="shared" si="0"/>
        <v>160</v>
      </c>
    </row>
    <row r="13" spans="1:18" s="285" customFormat="1" ht="16.149999999999999" customHeight="1" x14ac:dyDescent="0.25">
      <c r="A13" s="156">
        <v>3</v>
      </c>
      <c r="B13" s="315" t="s">
        <v>643</v>
      </c>
      <c r="C13" s="649">
        <v>1700</v>
      </c>
      <c r="D13" s="649">
        <f t="shared" si="1"/>
        <v>1700</v>
      </c>
      <c r="E13" s="650">
        <f t="shared" ref="E13:E34" si="2">D13*6000/100000</f>
        <v>102</v>
      </c>
      <c r="F13" s="650">
        <f t="shared" ref="F13:F34" si="3">D13*4000/100000</f>
        <v>68</v>
      </c>
      <c r="G13" s="650">
        <f t="shared" si="0"/>
        <v>170</v>
      </c>
    </row>
    <row r="14" spans="1:18" s="285" customFormat="1" ht="16.149999999999999" customHeight="1" x14ac:dyDescent="0.25">
      <c r="A14" s="156">
        <v>4</v>
      </c>
      <c r="B14" s="315" t="s">
        <v>644</v>
      </c>
      <c r="C14" s="649">
        <v>3900</v>
      </c>
      <c r="D14" s="649">
        <f t="shared" si="1"/>
        <v>3900</v>
      </c>
      <c r="E14" s="650">
        <f t="shared" si="2"/>
        <v>234</v>
      </c>
      <c r="F14" s="650">
        <f t="shared" si="3"/>
        <v>156</v>
      </c>
      <c r="G14" s="650">
        <f t="shared" si="0"/>
        <v>390</v>
      </c>
    </row>
    <row r="15" spans="1:18" s="285" customFormat="1" ht="16.149999999999999" customHeight="1" x14ac:dyDescent="0.25">
      <c r="A15" s="156">
        <v>5</v>
      </c>
      <c r="B15" s="315" t="s">
        <v>645</v>
      </c>
      <c r="C15" s="649">
        <v>500</v>
      </c>
      <c r="D15" s="649">
        <f t="shared" si="1"/>
        <v>500</v>
      </c>
      <c r="E15" s="650">
        <f t="shared" si="2"/>
        <v>30</v>
      </c>
      <c r="F15" s="650">
        <f t="shared" si="3"/>
        <v>20</v>
      </c>
      <c r="G15" s="650">
        <f t="shared" si="0"/>
        <v>50</v>
      </c>
    </row>
    <row r="16" spans="1:18" s="285" customFormat="1" ht="16.149999999999999" customHeight="1" x14ac:dyDescent="0.25">
      <c r="A16" s="156">
        <v>6</v>
      </c>
      <c r="B16" s="315" t="s">
        <v>646</v>
      </c>
      <c r="C16" s="649">
        <v>1100</v>
      </c>
      <c r="D16" s="649">
        <f t="shared" si="1"/>
        <v>1100</v>
      </c>
      <c r="E16" s="650">
        <f t="shared" si="2"/>
        <v>66</v>
      </c>
      <c r="F16" s="650">
        <f t="shared" si="3"/>
        <v>44</v>
      </c>
      <c r="G16" s="650">
        <f t="shared" si="0"/>
        <v>110</v>
      </c>
    </row>
    <row r="17" spans="1:19" s="285" customFormat="1" ht="16.149999999999999" customHeight="1" x14ac:dyDescent="0.25">
      <c r="A17" s="156">
        <v>7</v>
      </c>
      <c r="B17" s="315" t="s">
        <v>647</v>
      </c>
      <c r="C17" s="649">
        <v>993</v>
      </c>
      <c r="D17" s="649">
        <f t="shared" si="1"/>
        <v>993</v>
      </c>
      <c r="E17" s="650">
        <f t="shared" si="2"/>
        <v>59.58</v>
      </c>
      <c r="F17" s="650">
        <f t="shared" si="3"/>
        <v>39.72</v>
      </c>
      <c r="G17" s="650">
        <f t="shared" si="0"/>
        <v>99.3</v>
      </c>
    </row>
    <row r="18" spans="1:19" s="285" customFormat="1" ht="16.149999999999999" customHeight="1" x14ac:dyDescent="0.25">
      <c r="A18" s="292">
        <v>8</v>
      </c>
      <c r="B18" s="315" t="s">
        <v>648</v>
      </c>
      <c r="C18" s="649">
        <v>150</v>
      </c>
      <c r="D18" s="649">
        <f t="shared" si="1"/>
        <v>150</v>
      </c>
      <c r="E18" s="650">
        <f t="shared" si="2"/>
        <v>9</v>
      </c>
      <c r="F18" s="650">
        <f t="shared" si="3"/>
        <v>6</v>
      </c>
      <c r="G18" s="650">
        <f t="shared" si="0"/>
        <v>15</v>
      </c>
    </row>
    <row r="19" spans="1:19" s="285" customFormat="1" ht="16.149999999999999" customHeight="1" x14ac:dyDescent="0.25">
      <c r="A19" s="292">
        <v>9</v>
      </c>
      <c r="B19" s="315" t="s">
        <v>649</v>
      </c>
      <c r="C19" s="649">
        <v>2300</v>
      </c>
      <c r="D19" s="649">
        <f t="shared" si="1"/>
        <v>2300</v>
      </c>
      <c r="E19" s="650">
        <f t="shared" si="2"/>
        <v>138</v>
      </c>
      <c r="F19" s="650">
        <f t="shared" si="3"/>
        <v>92</v>
      </c>
      <c r="G19" s="650">
        <f t="shared" si="0"/>
        <v>230</v>
      </c>
    </row>
    <row r="20" spans="1:19" s="285" customFormat="1" ht="16.149999999999999" customHeight="1" x14ac:dyDescent="0.25">
      <c r="A20" s="292">
        <v>10</v>
      </c>
      <c r="B20" s="315" t="s">
        <v>650</v>
      </c>
      <c r="C20" s="649">
        <v>2100</v>
      </c>
      <c r="D20" s="649">
        <f t="shared" si="1"/>
        <v>2100</v>
      </c>
      <c r="E20" s="650">
        <f t="shared" si="2"/>
        <v>126</v>
      </c>
      <c r="F20" s="650">
        <f t="shared" si="3"/>
        <v>84</v>
      </c>
      <c r="G20" s="650">
        <f t="shared" si="0"/>
        <v>210</v>
      </c>
    </row>
    <row r="21" spans="1:19" s="285" customFormat="1" ht="16.149999999999999" customHeight="1" x14ac:dyDescent="0.25">
      <c r="A21" s="292">
        <v>11</v>
      </c>
      <c r="B21" s="315" t="s">
        <v>651</v>
      </c>
      <c r="C21" s="649">
        <v>150</v>
      </c>
      <c r="D21" s="649">
        <f t="shared" si="1"/>
        <v>150</v>
      </c>
      <c r="E21" s="650">
        <f t="shared" si="2"/>
        <v>9</v>
      </c>
      <c r="F21" s="650">
        <f t="shared" si="3"/>
        <v>6</v>
      </c>
      <c r="G21" s="650">
        <f t="shared" si="0"/>
        <v>15</v>
      </c>
    </row>
    <row r="22" spans="1:19" s="285" customFormat="1" ht="16.149999999999999" customHeight="1" x14ac:dyDescent="0.25">
      <c r="A22" s="292">
        <v>12</v>
      </c>
      <c r="B22" s="315" t="s">
        <v>652</v>
      </c>
      <c r="C22" s="649">
        <v>0</v>
      </c>
      <c r="D22" s="649">
        <f t="shared" si="1"/>
        <v>0</v>
      </c>
      <c r="E22" s="650">
        <f t="shared" si="2"/>
        <v>0</v>
      </c>
      <c r="F22" s="650">
        <f t="shared" si="3"/>
        <v>0</v>
      </c>
      <c r="G22" s="650">
        <f t="shared" si="0"/>
        <v>0</v>
      </c>
    </row>
    <row r="23" spans="1:19" s="285" customFormat="1" ht="16.149999999999999" customHeight="1" x14ac:dyDescent="0.25">
      <c r="A23" s="292">
        <v>13</v>
      </c>
      <c r="B23" s="315" t="s">
        <v>653</v>
      </c>
      <c r="C23" s="649">
        <v>950</v>
      </c>
      <c r="D23" s="649">
        <f t="shared" si="1"/>
        <v>950</v>
      </c>
      <c r="E23" s="650">
        <f t="shared" si="2"/>
        <v>57</v>
      </c>
      <c r="F23" s="650">
        <f t="shared" si="3"/>
        <v>38</v>
      </c>
      <c r="G23" s="650">
        <f t="shared" si="0"/>
        <v>95</v>
      </c>
    </row>
    <row r="24" spans="1:19" s="285" customFormat="1" ht="16.149999999999999" customHeight="1" x14ac:dyDescent="0.25">
      <c r="A24" s="292">
        <v>14</v>
      </c>
      <c r="B24" s="315" t="s">
        <v>654</v>
      </c>
      <c r="C24" s="649">
        <v>3900</v>
      </c>
      <c r="D24" s="649">
        <f t="shared" si="1"/>
        <v>3900</v>
      </c>
      <c r="E24" s="650">
        <f t="shared" si="2"/>
        <v>234</v>
      </c>
      <c r="F24" s="650">
        <f t="shared" si="3"/>
        <v>156</v>
      </c>
      <c r="G24" s="650">
        <f t="shared" si="0"/>
        <v>390</v>
      </c>
    </row>
    <row r="25" spans="1:19" s="285" customFormat="1" ht="16.149999999999999" customHeight="1" x14ac:dyDescent="0.25">
      <c r="A25" s="292">
        <v>15</v>
      </c>
      <c r="B25" s="315" t="s">
        <v>655</v>
      </c>
      <c r="C25" s="649">
        <v>3600</v>
      </c>
      <c r="D25" s="649">
        <f t="shared" si="1"/>
        <v>3600</v>
      </c>
      <c r="E25" s="650">
        <f t="shared" si="2"/>
        <v>216</v>
      </c>
      <c r="F25" s="650">
        <f t="shared" si="3"/>
        <v>144</v>
      </c>
      <c r="G25" s="650">
        <f t="shared" si="0"/>
        <v>360</v>
      </c>
    </row>
    <row r="26" spans="1:19" s="285" customFormat="1" ht="16.149999999999999" customHeight="1" x14ac:dyDescent="0.25">
      <c r="A26" s="292">
        <v>16</v>
      </c>
      <c r="B26" s="315" t="s">
        <v>656</v>
      </c>
      <c r="C26" s="649">
        <v>5300</v>
      </c>
      <c r="D26" s="649">
        <f t="shared" si="1"/>
        <v>5300</v>
      </c>
      <c r="E26" s="650">
        <f t="shared" si="2"/>
        <v>318</v>
      </c>
      <c r="F26" s="650">
        <f t="shared" si="3"/>
        <v>212</v>
      </c>
      <c r="G26" s="650">
        <f t="shared" si="0"/>
        <v>530</v>
      </c>
    </row>
    <row r="27" spans="1:19" x14ac:dyDescent="0.25">
      <c r="A27" s="292">
        <v>17</v>
      </c>
      <c r="B27" s="315" t="s">
        <v>657</v>
      </c>
      <c r="C27" s="651">
        <v>2200</v>
      </c>
      <c r="D27" s="649">
        <f t="shared" si="1"/>
        <v>2200</v>
      </c>
      <c r="E27" s="650">
        <f t="shared" si="2"/>
        <v>132</v>
      </c>
      <c r="F27" s="650">
        <f t="shared" si="3"/>
        <v>88</v>
      </c>
      <c r="G27" s="652">
        <f t="shared" si="0"/>
        <v>220</v>
      </c>
    </row>
    <row r="28" spans="1:19" x14ac:dyDescent="0.25">
      <c r="A28" s="292">
        <v>18</v>
      </c>
      <c r="B28" s="315" t="s">
        <v>658</v>
      </c>
      <c r="C28" s="651">
        <v>3700</v>
      </c>
      <c r="D28" s="649">
        <f t="shared" si="1"/>
        <v>3700</v>
      </c>
      <c r="E28" s="650">
        <f t="shared" si="2"/>
        <v>222</v>
      </c>
      <c r="F28" s="650">
        <f t="shared" si="3"/>
        <v>148</v>
      </c>
      <c r="G28" s="652">
        <f t="shared" si="0"/>
        <v>370</v>
      </c>
    </row>
    <row r="29" spans="1:19" x14ac:dyDescent="0.25">
      <c r="A29" s="292">
        <v>19</v>
      </c>
      <c r="B29" s="315" t="s">
        <v>659</v>
      </c>
      <c r="C29" s="651">
        <v>2700</v>
      </c>
      <c r="D29" s="649">
        <f t="shared" si="1"/>
        <v>2700</v>
      </c>
      <c r="E29" s="650">
        <f t="shared" si="2"/>
        <v>162</v>
      </c>
      <c r="F29" s="650">
        <f t="shared" si="3"/>
        <v>108</v>
      </c>
      <c r="G29" s="652">
        <f t="shared" si="0"/>
        <v>270</v>
      </c>
    </row>
    <row r="30" spans="1:19" x14ac:dyDescent="0.25">
      <c r="A30" s="292">
        <v>20</v>
      </c>
      <c r="B30" s="315" t="s">
        <v>660</v>
      </c>
      <c r="C30" s="651">
        <v>0</v>
      </c>
      <c r="D30" s="649">
        <f t="shared" si="1"/>
        <v>0</v>
      </c>
      <c r="E30" s="650">
        <f t="shared" si="2"/>
        <v>0</v>
      </c>
      <c r="F30" s="650">
        <f t="shared" si="3"/>
        <v>0</v>
      </c>
      <c r="G30" s="652">
        <f t="shared" si="0"/>
        <v>0</v>
      </c>
    </row>
    <row r="31" spans="1:19" s="288" customFormat="1" x14ac:dyDescent="0.25">
      <c r="A31" s="292">
        <v>21</v>
      </c>
      <c r="B31" s="315" t="s">
        <v>661</v>
      </c>
      <c r="C31" s="651">
        <v>115</v>
      </c>
      <c r="D31" s="649">
        <f t="shared" si="1"/>
        <v>115</v>
      </c>
      <c r="E31" s="650">
        <f t="shared" si="2"/>
        <v>6.9</v>
      </c>
      <c r="F31" s="650">
        <f t="shared" si="3"/>
        <v>4.5999999999999996</v>
      </c>
      <c r="G31" s="652">
        <f t="shared" si="0"/>
        <v>11.5</v>
      </c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</row>
    <row r="32" spans="1:19" x14ac:dyDescent="0.25">
      <c r="A32" s="292">
        <v>22</v>
      </c>
      <c r="B32" s="315" t="s">
        <v>662</v>
      </c>
      <c r="C32" s="651">
        <v>0</v>
      </c>
      <c r="D32" s="649">
        <f t="shared" si="1"/>
        <v>0</v>
      </c>
      <c r="E32" s="652">
        <f t="shared" si="2"/>
        <v>0</v>
      </c>
      <c r="F32" s="652">
        <f t="shared" si="3"/>
        <v>0</v>
      </c>
      <c r="G32" s="652">
        <f t="shared" si="0"/>
        <v>0</v>
      </c>
    </row>
    <row r="33" spans="1:8" x14ac:dyDescent="0.25">
      <c r="A33" s="292">
        <v>23</v>
      </c>
      <c r="B33" s="315" t="s">
        <v>663</v>
      </c>
      <c r="C33" s="651">
        <v>0</v>
      </c>
      <c r="D33" s="649">
        <f t="shared" si="1"/>
        <v>0</v>
      </c>
      <c r="E33" s="652">
        <f t="shared" si="2"/>
        <v>0</v>
      </c>
      <c r="F33" s="652">
        <f t="shared" si="3"/>
        <v>0</v>
      </c>
      <c r="G33" s="652">
        <f t="shared" si="0"/>
        <v>0</v>
      </c>
    </row>
    <row r="34" spans="1:8" x14ac:dyDescent="0.25">
      <c r="A34" s="292">
        <v>24</v>
      </c>
      <c r="B34" s="315" t="s">
        <v>664</v>
      </c>
      <c r="C34" s="651">
        <v>0</v>
      </c>
      <c r="D34" s="649">
        <f t="shared" si="1"/>
        <v>0</v>
      </c>
      <c r="E34" s="652">
        <f t="shared" si="2"/>
        <v>0</v>
      </c>
      <c r="F34" s="652">
        <f t="shared" si="3"/>
        <v>0</v>
      </c>
      <c r="G34" s="652">
        <f t="shared" si="0"/>
        <v>0</v>
      </c>
    </row>
    <row r="35" spans="1:8" x14ac:dyDescent="0.25">
      <c r="A35" s="1531" t="s">
        <v>16</v>
      </c>
      <c r="B35" s="1532"/>
      <c r="C35" s="587">
        <f>SUM(C12:C34)</f>
        <v>36958</v>
      </c>
      <c r="D35" s="587">
        <f>SUM(D12:D34)</f>
        <v>36958</v>
      </c>
      <c r="E35" s="588">
        <f>SUM(E12:E34)</f>
        <v>2217.48</v>
      </c>
      <c r="F35" s="588">
        <f>SUM(F12:F34)</f>
        <v>1478.32</v>
      </c>
      <c r="G35" s="588">
        <f>SUM(E35:F35)</f>
        <v>3695.8</v>
      </c>
    </row>
    <row r="36" spans="1:8" x14ac:dyDescent="0.25">
      <c r="A36" s="699"/>
      <c r="B36" s="699"/>
      <c r="C36" s="700"/>
      <c r="D36" s="700"/>
      <c r="E36" s="701"/>
      <c r="F36" s="701"/>
      <c r="G36" s="701"/>
    </row>
    <row r="37" spans="1:8" ht="15" customHeight="1" x14ac:dyDescent="0.25">
      <c r="A37" s="903"/>
      <c r="B37" s="903"/>
      <c r="C37" s="903"/>
      <c r="D37" s="903"/>
      <c r="E37" s="698"/>
      <c r="F37" s="698"/>
      <c r="G37" s="698"/>
      <c r="H37" s="698"/>
    </row>
    <row r="38" spans="1:8" s="272" customFormat="1" ht="12.75" customHeight="1" x14ac:dyDescent="0.2">
      <c r="A38" s="903"/>
      <c r="B38" s="903"/>
      <c r="C38" s="903"/>
      <c r="D38" s="903"/>
      <c r="E38" s="698"/>
      <c r="F38" s="698"/>
      <c r="G38" s="698"/>
      <c r="H38" s="698"/>
    </row>
    <row r="39" spans="1:8" s="272" customFormat="1" ht="12.75" x14ac:dyDescent="0.2">
      <c r="A39" s="903"/>
      <c r="B39" s="903"/>
      <c r="C39" s="903"/>
      <c r="D39" s="903"/>
      <c r="E39" s="698"/>
      <c r="F39" s="698"/>
      <c r="G39" s="698"/>
      <c r="H39" s="698"/>
    </row>
    <row r="40" spans="1:8" s="674" customFormat="1" ht="12.75" x14ac:dyDescent="0.2">
      <c r="A40" s="903"/>
      <c r="B40" s="903"/>
      <c r="C40" s="903"/>
      <c r="D40" s="903"/>
      <c r="E40" s="675"/>
      <c r="F40" s="675"/>
      <c r="G40" s="675"/>
      <c r="H40" s="675"/>
    </row>
    <row r="41" spans="1:8" s="674" customFormat="1" ht="12.75" x14ac:dyDescent="0.2">
      <c r="A41" s="675"/>
      <c r="B41" s="675"/>
      <c r="C41" s="675"/>
      <c r="D41" s="675"/>
      <c r="E41" s="675"/>
      <c r="F41" s="675"/>
      <c r="G41" s="675"/>
      <c r="H41" s="675"/>
    </row>
    <row r="42" spans="1:8" s="674" customFormat="1" ht="12.75" x14ac:dyDescent="0.2">
      <c r="A42" s="675"/>
      <c r="B42" s="675"/>
      <c r="C42" s="675"/>
      <c r="D42" s="675"/>
      <c r="E42" s="675"/>
      <c r="F42" s="675"/>
      <c r="G42" s="675"/>
      <c r="H42" s="675"/>
    </row>
    <row r="43" spans="1:8" x14ac:dyDescent="0.25">
      <c r="A43" s="9" t="s">
        <v>1191</v>
      </c>
      <c r="B43" s="297"/>
      <c r="C43" s="344" t="s">
        <v>806</v>
      </c>
      <c r="D43" s="343"/>
      <c r="E43" s="1214" t="s">
        <v>803</v>
      </c>
      <c r="F43" s="1214"/>
      <c r="G43" s="1214"/>
    </row>
    <row r="44" spans="1:8" x14ac:dyDescent="0.25">
      <c r="A44" s="297"/>
      <c r="B44" s="297"/>
      <c r="C44" s="344" t="s">
        <v>807</v>
      </c>
      <c r="D44" s="343"/>
      <c r="E44" s="1214" t="s">
        <v>802</v>
      </c>
      <c r="F44" s="1214"/>
      <c r="G44" s="1214"/>
    </row>
    <row r="45" spans="1:8" x14ac:dyDescent="0.25">
      <c r="A45" s="322"/>
      <c r="B45" s="322"/>
      <c r="C45" s="344" t="s">
        <v>808</v>
      </c>
      <c r="D45" s="343"/>
      <c r="E45" s="322"/>
      <c r="F45" s="322"/>
      <c r="G45" s="303"/>
    </row>
    <row r="46" spans="1:8" x14ac:dyDescent="0.25">
      <c r="A46" s="272"/>
      <c r="B46" s="9"/>
      <c r="C46" s="9"/>
      <c r="D46" s="9"/>
      <c r="E46" s="1116"/>
      <c r="F46" s="1116"/>
      <c r="G46" s="1116"/>
    </row>
  </sheetData>
  <mergeCells count="12">
    <mergeCell ref="E46:G46"/>
    <mergeCell ref="F1:G1"/>
    <mergeCell ref="B4:G4"/>
    <mergeCell ref="A35:B35"/>
    <mergeCell ref="E43:G43"/>
    <mergeCell ref="E44:G44"/>
    <mergeCell ref="A8:A9"/>
    <mergeCell ref="B8:B9"/>
    <mergeCell ref="C8:C9"/>
    <mergeCell ref="D8:D9"/>
    <mergeCell ref="E8:G8"/>
    <mergeCell ref="A2:G2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00"/>
    <pageSetUpPr fitToPage="1"/>
  </sheetPr>
  <dimension ref="A1:AV41"/>
  <sheetViews>
    <sheetView zoomScale="90" zoomScaleNormal="90" zoomScaleSheetLayoutView="90" workbookViewId="0">
      <selection activeCell="G17" sqref="G17:S30"/>
    </sheetView>
  </sheetViews>
  <sheetFormatPr defaultRowHeight="15" x14ac:dyDescent="0.25"/>
  <cols>
    <col min="1" max="1" width="9.140625" style="280"/>
    <col min="2" max="2" width="14.42578125" style="280" customWidth="1"/>
    <col min="3" max="3" width="9.7109375" style="280" customWidth="1"/>
    <col min="4" max="4" width="8.140625" style="280" customWidth="1"/>
    <col min="5" max="5" width="7.42578125" style="280" customWidth="1"/>
    <col min="6" max="6" width="9.140625" style="280" customWidth="1"/>
    <col min="7" max="7" width="9.5703125" style="280" customWidth="1"/>
    <col min="8" max="8" width="8.140625" style="280" customWidth="1"/>
    <col min="9" max="9" width="6.85546875" style="280" customWidth="1"/>
    <col min="10" max="10" width="9.28515625" style="280" customWidth="1"/>
    <col min="11" max="11" width="10.5703125" style="280" customWidth="1"/>
    <col min="12" max="12" width="8.7109375" style="280" customWidth="1"/>
    <col min="13" max="13" width="7.42578125" style="280" customWidth="1"/>
    <col min="14" max="14" width="8.5703125" style="280" customWidth="1"/>
    <col min="15" max="15" width="8.7109375" style="280" customWidth="1"/>
    <col min="16" max="16" width="8.5703125" style="280" customWidth="1"/>
    <col min="17" max="17" width="7.85546875" style="280" customWidth="1"/>
    <col min="18" max="18" width="8.5703125" style="280" customWidth="1"/>
    <col min="19" max="20" width="10.5703125" style="280" customWidth="1"/>
    <col min="21" max="21" width="11.140625" style="280" customWidth="1"/>
    <col min="22" max="22" width="10.7109375" style="280" bestFit="1" customWidth="1"/>
    <col min="23" max="257" width="9.140625" style="280"/>
    <col min="258" max="258" width="11.28515625" style="280" customWidth="1"/>
    <col min="259" max="259" width="9.7109375" style="280" customWidth="1"/>
    <col min="260" max="260" width="8.140625" style="280" customWidth="1"/>
    <col min="261" max="261" width="7.42578125" style="280" customWidth="1"/>
    <col min="262" max="262" width="9.140625" style="280" customWidth="1"/>
    <col min="263" max="263" width="9.5703125" style="280" customWidth="1"/>
    <col min="264" max="264" width="8.140625" style="280" customWidth="1"/>
    <col min="265" max="265" width="6.85546875" style="280" customWidth="1"/>
    <col min="266" max="266" width="9.28515625" style="280" customWidth="1"/>
    <col min="267" max="267" width="10.5703125" style="280" customWidth="1"/>
    <col min="268" max="268" width="8.7109375" style="280" customWidth="1"/>
    <col min="269" max="269" width="7.42578125" style="280" customWidth="1"/>
    <col min="270" max="270" width="8.5703125" style="280" customWidth="1"/>
    <col min="271" max="271" width="8.7109375" style="280" customWidth="1"/>
    <col min="272" max="272" width="8.5703125" style="280" customWidth="1"/>
    <col min="273" max="273" width="7.85546875" style="280" customWidth="1"/>
    <col min="274" max="274" width="8.5703125" style="280" customWidth="1"/>
    <col min="275" max="276" width="10.5703125" style="280" customWidth="1"/>
    <col min="277" max="277" width="11.140625" style="280" customWidth="1"/>
    <col min="278" max="278" width="10.7109375" style="280" bestFit="1" customWidth="1"/>
    <col min="279" max="513" width="9.140625" style="280"/>
    <col min="514" max="514" width="11.28515625" style="280" customWidth="1"/>
    <col min="515" max="515" width="9.7109375" style="280" customWidth="1"/>
    <col min="516" max="516" width="8.140625" style="280" customWidth="1"/>
    <col min="517" max="517" width="7.42578125" style="280" customWidth="1"/>
    <col min="518" max="518" width="9.140625" style="280" customWidth="1"/>
    <col min="519" max="519" width="9.5703125" style="280" customWidth="1"/>
    <col min="520" max="520" width="8.140625" style="280" customWidth="1"/>
    <col min="521" max="521" width="6.85546875" style="280" customWidth="1"/>
    <col min="522" max="522" width="9.28515625" style="280" customWidth="1"/>
    <col min="523" max="523" width="10.5703125" style="280" customWidth="1"/>
    <col min="524" max="524" width="8.7109375" style="280" customWidth="1"/>
    <col min="525" max="525" width="7.42578125" style="280" customWidth="1"/>
    <col min="526" max="526" width="8.5703125" style="280" customWidth="1"/>
    <col min="527" max="527" width="8.7109375" style="280" customWidth="1"/>
    <col min="528" max="528" width="8.5703125" style="280" customWidth="1"/>
    <col min="529" max="529" width="7.85546875" style="280" customWidth="1"/>
    <col min="530" max="530" width="8.5703125" style="280" customWidth="1"/>
    <col min="531" max="532" width="10.5703125" style="280" customWidth="1"/>
    <col min="533" max="533" width="11.140625" style="280" customWidth="1"/>
    <col min="534" max="534" width="10.7109375" style="280" bestFit="1" customWidth="1"/>
    <col min="535" max="769" width="9.140625" style="280"/>
    <col min="770" max="770" width="11.28515625" style="280" customWidth="1"/>
    <col min="771" max="771" width="9.7109375" style="280" customWidth="1"/>
    <col min="772" max="772" width="8.140625" style="280" customWidth="1"/>
    <col min="773" max="773" width="7.42578125" style="280" customWidth="1"/>
    <col min="774" max="774" width="9.140625" style="280" customWidth="1"/>
    <col min="775" max="775" width="9.5703125" style="280" customWidth="1"/>
    <col min="776" max="776" width="8.140625" style="280" customWidth="1"/>
    <col min="777" max="777" width="6.85546875" style="280" customWidth="1"/>
    <col min="778" max="778" width="9.28515625" style="280" customWidth="1"/>
    <col min="779" max="779" width="10.5703125" style="280" customWidth="1"/>
    <col min="780" max="780" width="8.7109375" style="280" customWidth="1"/>
    <col min="781" max="781" width="7.42578125" style="280" customWidth="1"/>
    <col min="782" max="782" width="8.5703125" style="280" customWidth="1"/>
    <col min="783" max="783" width="8.7109375" style="280" customWidth="1"/>
    <col min="784" max="784" width="8.5703125" style="280" customWidth="1"/>
    <col min="785" max="785" width="7.85546875" style="280" customWidth="1"/>
    <col min="786" max="786" width="8.5703125" style="280" customWidth="1"/>
    <col min="787" max="788" width="10.5703125" style="280" customWidth="1"/>
    <col min="789" max="789" width="11.140625" style="280" customWidth="1"/>
    <col min="790" max="790" width="10.7109375" style="280" bestFit="1" customWidth="1"/>
    <col min="791" max="1025" width="9.140625" style="280"/>
    <col min="1026" max="1026" width="11.28515625" style="280" customWidth="1"/>
    <col min="1027" max="1027" width="9.7109375" style="280" customWidth="1"/>
    <col min="1028" max="1028" width="8.140625" style="280" customWidth="1"/>
    <col min="1029" max="1029" width="7.42578125" style="280" customWidth="1"/>
    <col min="1030" max="1030" width="9.140625" style="280" customWidth="1"/>
    <col min="1031" max="1031" width="9.5703125" style="280" customWidth="1"/>
    <col min="1032" max="1032" width="8.140625" style="280" customWidth="1"/>
    <col min="1033" max="1033" width="6.85546875" style="280" customWidth="1"/>
    <col min="1034" max="1034" width="9.28515625" style="280" customWidth="1"/>
    <col min="1035" max="1035" width="10.5703125" style="280" customWidth="1"/>
    <col min="1036" max="1036" width="8.7109375" style="280" customWidth="1"/>
    <col min="1037" max="1037" width="7.42578125" style="280" customWidth="1"/>
    <col min="1038" max="1038" width="8.5703125" style="280" customWidth="1"/>
    <col min="1039" max="1039" width="8.7109375" style="280" customWidth="1"/>
    <col min="1040" max="1040" width="8.5703125" style="280" customWidth="1"/>
    <col min="1041" max="1041" width="7.85546875" style="280" customWidth="1"/>
    <col min="1042" max="1042" width="8.5703125" style="280" customWidth="1"/>
    <col min="1043" max="1044" width="10.5703125" style="280" customWidth="1"/>
    <col min="1045" max="1045" width="11.140625" style="280" customWidth="1"/>
    <col min="1046" max="1046" width="10.7109375" style="280" bestFit="1" customWidth="1"/>
    <col min="1047" max="1281" width="9.140625" style="280"/>
    <col min="1282" max="1282" width="11.28515625" style="280" customWidth="1"/>
    <col min="1283" max="1283" width="9.7109375" style="280" customWidth="1"/>
    <col min="1284" max="1284" width="8.140625" style="280" customWidth="1"/>
    <col min="1285" max="1285" width="7.42578125" style="280" customWidth="1"/>
    <col min="1286" max="1286" width="9.140625" style="280" customWidth="1"/>
    <col min="1287" max="1287" width="9.5703125" style="280" customWidth="1"/>
    <col min="1288" max="1288" width="8.140625" style="280" customWidth="1"/>
    <col min="1289" max="1289" width="6.85546875" style="280" customWidth="1"/>
    <col min="1290" max="1290" width="9.28515625" style="280" customWidth="1"/>
    <col min="1291" max="1291" width="10.5703125" style="280" customWidth="1"/>
    <col min="1292" max="1292" width="8.7109375" style="280" customWidth="1"/>
    <col min="1293" max="1293" width="7.42578125" style="280" customWidth="1"/>
    <col min="1294" max="1294" width="8.5703125" style="280" customWidth="1"/>
    <col min="1295" max="1295" width="8.7109375" style="280" customWidth="1"/>
    <col min="1296" max="1296" width="8.5703125" style="280" customWidth="1"/>
    <col min="1297" max="1297" width="7.85546875" style="280" customWidth="1"/>
    <col min="1298" max="1298" width="8.5703125" style="280" customWidth="1"/>
    <col min="1299" max="1300" width="10.5703125" style="280" customWidth="1"/>
    <col min="1301" max="1301" width="11.140625" style="280" customWidth="1"/>
    <col min="1302" max="1302" width="10.7109375" style="280" bestFit="1" customWidth="1"/>
    <col min="1303" max="1537" width="9.140625" style="280"/>
    <col min="1538" max="1538" width="11.28515625" style="280" customWidth="1"/>
    <col min="1539" max="1539" width="9.7109375" style="280" customWidth="1"/>
    <col min="1540" max="1540" width="8.140625" style="280" customWidth="1"/>
    <col min="1541" max="1541" width="7.42578125" style="280" customWidth="1"/>
    <col min="1542" max="1542" width="9.140625" style="280" customWidth="1"/>
    <col min="1543" max="1543" width="9.5703125" style="280" customWidth="1"/>
    <col min="1544" max="1544" width="8.140625" style="280" customWidth="1"/>
    <col min="1545" max="1545" width="6.85546875" style="280" customWidth="1"/>
    <col min="1546" max="1546" width="9.28515625" style="280" customWidth="1"/>
    <col min="1547" max="1547" width="10.5703125" style="280" customWidth="1"/>
    <col min="1548" max="1548" width="8.7109375" style="280" customWidth="1"/>
    <col min="1549" max="1549" width="7.42578125" style="280" customWidth="1"/>
    <col min="1550" max="1550" width="8.5703125" style="280" customWidth="1"/>
    <col min="1551" max="1551" width="8.7109375" style="280" customWidth="1"/>
    <col min="1552" max="1552" width="8.5703125" style="280" customWidth="1"/>
    <col min="1553" max="1553" width="7.85546875" style="280" customWidth="1"/>
    <col min="1554" max="1554" width="8.5703125" style="280" customWidth="1"/>
    <col min="1555" max="1556" width="10.5703125" style="280" customWidth="1"/>
    <col min="1557" max="1557" width="11.140625" style="280" customWidth="1"/>
    <col min="1558" max="1558" width="10.7109375" style="280" bestFit="1" customWidth="1"/>
    <col min="1559" max="1793" width="9.140625" style="280"/>
    <col min="1794" max="1794" width="11.28515625" style="280" customWidth="1"/>
    <col min="1795" max="1795" width="9.7109375" style="280" customWidth="1"/>
    <col min="1796" max="1796" width="8.140625" style="280" customWidth="1"/>
    <col min="1797" max="1797" width="7.42578125" style="280" customWidth="1"/>
    <col min="1798" max="1798" width="9.140625" style="280" customWidth="1"/>
    <col min="1799" max="1799" width="9.5703125" style="280" customWidth="1"/>
    <col min="1800" max="1800" width="8.140625" style="280" customWidth="1"/>
    <col min="1801" max="1801" width="6.85546875" style="280" customWidth="1"/>
    <col min="1802" max="1802" width="9.28515625" style="280" customWidth="1"/>
    <col min="1803" max="1803" width="10.5703125" style="280" customWidth="1"/>
    <col min="1804" max="1804" width="8.7109375" style="280" customWidth="1"/>
    <col min="1805" max="1805" width="7.42578125" style="280" customWidth="1"/>
    <col min="1806" max="1806" width="8.5703125" style="280" customWidth="1"/>
    <col min="1807" max="1807" width="8.7109375" style="280" customWidth="1"/>
    <col min="1808" max="1808" width="8.5703125" style="280" customWidth="1"/>
    <col min="1809" max="1809" width="7.85546875" style="280" customWidth="1"/>
    <col min="1810" max="1810" width="8.5703125" style="280" customWidth="1"/>
    <col min="1811" max="1812" width="10.5703125" style="280" customWidth="1"/>
    <col min="1813" max="1813" width="11.140625" style="280" customWidth="1"/>
    <col min="1814" max="1814" width="10.7109375" style="280" bestFit="1" customWidth="1"/>
    <col min="1815" max="2049" width="9.140625" style="280"/>
    <col min="2050" max="2050" width="11.28515625" style="280" customWidth="1"/>
    <col min="2051" max="2051" width="9.7109375" style="280" customWidth="1"/>
    <col min="2052" max="2052" width="8.140625" style="280" customWidth="1"/>
    <col min="2053" max="2053" width="7.42578125" style="280" customWidth="1"/>
    <col min="2054" max="2054" width="9.140625" style="280" customWidth="1"/>
    <col min="2055" max="2055" width="9.5703125" style="280" customWidth="1"/>
    <col min="2056" max="2056" width="8.140625" style="280" customWidth="1"/>
    <col min="2057" max="2057" width="6.85546875" style="280" customWidth="1"/>
    <col min="2058" max="2058" width="9.28515625" style="280" customWidth="1"/>
    <col min="2059" max="2059" width="10.5703125" style="280" customWidth="1"/>
    <col min="2060" max="2060" width="8.7109375" style="280" customWidth="1"/>
    <col min="2061" max="2061" width="7.42578125" style="280" customWidth="1"/>
    <col min="2062" max="2062" width="8.5703125" style="280" customWidth="1"/>
    <col min="2063" max="2063" width="8.7109375" style="280" customWidth="1"/>
    <col min="2064" max="2064" width="8.5703125" style="280" customWidth="1"/>
    <col min="2065" max="2065" width="7.85546875" style="280" customWidth="1"/>
    <col min="2066" max="2066" width="8.5703125" style="280" customWidth="1"/>
    <col min="2067" max="2068" width="10.5703125" style="280" customWidth="1"/>
    <col min="2069" max="2069" width="11.140625" style="280" customWidth="1"/>
    <col min="2070" max="2070" width="10.7109375" style="280" bestFit="1" customWidth="1"/>
    <col min="2071" max="2305" width="9.140625" style="280"/>
    <col min="2306" max="2306" width="11.28515625" style="280" customWidth="1"/>
    <col min="2307" max="2307" width="9.7109375" style="280" customWidth="1"/>
    <col min="2308" max="2308" width="8.140625" style="280" customWidth="1"/>
    <col min="2309" max="2309" width="7.42578125" style="280" customWidth="1"/>
    <col min="2310" max="2310" width="9.140625" style="280" customWidth="1"/>
    <col min="2311" max="2311" width="9.5703125" style="280" customWidth="1"/>
    <col min="2312" max="2312" width="8.140625" style="280" customWidth="1"/>
    <col min="2313" max="2313" width="6.85546875" style="280" customWidth="1"/>
    <col min="2314" max="2314" width="9.28515625" style="280" customWidth="1"/>
    <col min="2315" max="2315" width="10.5703125" style="280" customWidth="1"/>
    <col min="2316" max="2316" width="8.7109375" style="280" customWidth="1"/>
    <col min="2317" max="2317" width="7.42578125" style="280" customWidth="1"/>
    <col min="2318" max="2318" width="8.5703125" style="280" customWidth="1"/>
    <col min="2319" max="2319" width="8.7109375" style="280" customWidth="1"/>
    <col min="2320" max="2320" width="8.5703125" style="280" customWidth="1"/>
    <col min="2321" max="2321" width="7.85546875" style="280" customWidth="1"/>
    <col min="2322" max="2322" width="8.5703125" style="280" customWidth="1"/>
    <col min="2323" max="2324" width="10.5703125" style="280" customWidth="1"/>
    <col min="2325" max="2325" width="11.140625" style="280" customWidth="1"/>
    <col min="2326" max="2326" width="10.7109375" style="280" bestFit="1" customWidth="1"/>
    <col min="2327" max="2561" width="9.140625" style="280"/>
    <col min="2562" max="2562" width="11.28515625" style="280" customWidth="1"/>
    <col min="2563" max="2563" width="9.7109375" style="280" customWidth="1"/>
    <col min="2564" max="2564" width="8.140625" style="280" customWidth="1"/>
    <col min="2565" max="2565" width="7.42578125" style="280" customWidth="1"/>
    <col min="2566" max="2566" width="9.140625" style="280" customWidth="1"/>
    <col min="2567" max="2567" width="9.5703125" style="280" customWidth="1"/>
    <col min="2568" max="2568" width="8.140625" style="280" customWidth="1"/>
    <col min="2569" max="2569" width="6.85546875" style="280" customWidth="1"/>
    <col min="2570" max="2570" width="9.28515625" style="280" customWidth="1"/>
    <col min="2571" max="2571" width="10.5703125" style="280" customWidth="1"/>
    <col min="2572" max="2572" width="8.7109375" style="280" customWidth="1"/>
    <col min="2573" max="2573" width="7.42578125" style="280" customWidth="1"/>
    <col min="2574" max="2574" width="8.5703125" style="280" customWidth="1"/>
    <col min="2575" max="2575" width="8.7109375" style="280" customWidth="1"/>
    <col min="2576" max="2576" width="8.5703125" style="280" customWidth="1"/>
    <col min="2577" max="2577" width="7.85546875" style="280" customWidth="1"/>
    <col min="2578" max="2578" width="8.5703125" style="280" customWidth="1"/>
    <col min="2579" max="2580" width="10.5703125" style="280" customWidth="1"/>
    <col min="2581" max="2581" width="11.140625" style="280" customWidth="1"/>
    <col min="2582" max="2582" width="10.7109375" style="280" bestFit="1" customWidth="1"/>
    <col min="2583" max="2817" width="9.140625" style="280"/>
    <col min="2818" max="2818" width="11.28515625" style="280" customWidth="1"/>
    <col min="2819" max="2819" width="9.7109375" style="280" customWidth="1"/>
    <col min="2820" max="2820" width="8.140625" style="280" customWidth="1"/>
    <col min="2821" max="2821" width="7.42578125" style="280" customWidth="1"/>
    <col min="2822" max="2822" width="9.140625" style="280" customWidth="1"/>
    <col min="2823" max="2823" width="9.5703125" style="280" customWidth="1"/>
    <col min="2824" max="2824" width="8.140625" style="280" customWidth="1"/>
    <col min="2825" max="2825" width="6.85546875" style="280" customWidth="1"/>
    <col min="2826" max="2826" width="9.28515625" style="280" customWidth="1"/>
    <col min="2827" max="2827" width="10.5703125" style="280" customWidth="1"/>
    <col min="2828" max="2828" width="8.7109375" style="280" customWidth="1"/>
    <col min="2829" max="2829" width="7.42578125" style="280" customWidth="1"/>
    <col min="2830" max="2830" width="8.5703125" style="280" customWidth="1"/>
    <col min="2831" max="2831" width="8.7109375" style="280" customWidth="1"/>
    <col min="2832" max="2832" width="8.5703125" style="280" customWidth="1"/>
    <col min="2833" max="2833" width="7.85546875" style="280" customWidth="1"/>
    <col min="2834" max="2834" width="8.5703125" style="280" customWidth="1"/>
    <col min="2835" max="2836" width="10.5703125" style="280" customWidth="1"/>
    <col min="2837" max="2837" width="11.140625" style="280" customWidth="1"/>
    <col min="2838" max="2838" width="10.7109375" style="280" bestFit="1" customWidth="1"/>
    <col min="2839" max="3073" width="9.140625" style="280"/>
    <col min="3074" max="3074" width="11.28515625" style="280" customWidth="1"/>
    <col min="3075" max="3075" width="9.7109375" style="280" customWidth="1"/>
    <col min="3076" max="3076" width="8.140625" style="280" customWidth="1"/>
    <col min="3077" max="3077" width="7.42578125" style="280" customWidth="1"/>
    <col min="3078" max="3078" width="9.140625" style="280" customWidth="1"/>
    <col min="3079" max="3079" width="9.5703125" style="280" customWidth="1"/>
    <col min="3080" max="3080" width="8.140625" style="280" customWidth="1"/>
    <col min="3081" max="3081" width="6.85546875" style="280" customWidth="1"/>
    <col min="3082" max="3082" width="9.28515625" style="280" customWidth="1"/>
    <col min="3083" max="3083" width="10.5703125" style="280" customWidth="1"/>
    <col min="3084" max="3084" width="8.7109375" style="280" customWidth="1"/>
    <col min="3085" max="3085" width="7.42578125" style="280" customWidth="1"/>
    <col min="3086" max="3086" width="8.5703125" style="280" customWidth="1"/>
    <col min="3087" max="3087" width="8.7109375" style="280" customWidth="1"/>
    <col min="3088" max="3088" width="8.5703125" style="280" customWidth="1"/>
    <col min="3089" max="3089" width="7.85546875" style="280" customWidth="1"/>
    <col min="3090" max="3090" width="8.5703125" style="280" customWidth="1"/>
    <col min="3091" max="3092" width="10.5703125" style="280" customWidth="1"/>
    <col min="3093" max="3093" width="11.140625" style="280" customWidth="1"/>
    <col min="3094" max="3094" width="10.7109375" style="280" bestFit="1" customWidth="1"/>
    <col min="3095" max="3329" width="9.140625" style="280"/>
    <col min="3330" max="3330" width="11.28515625" style="280" customWidth="1"/>
    <col min="3331" max="3331" width="9.7109375" style="280" customWidth="1"/>
    <col min="3332" max="3332" width="8.140625" style="280" customWidth="1"/>
    <col min="3333" max="3333" width="7.42578125" style="280" customWidth="1"/>
    <col min="3334" max="3334" width="9.140625" style="280" customWidth="1"/>
    <col min="3335" max="3335" width="9.5703125" style="280" customWidth="1"/>
    <col min="3336" max="3336" width="8.140625" style="280" customWidth="1"/>
    <col min="3337" max="3337" width="6.85546875" style="280" customWidth="1"/>
    <col min="3338" max="3338" width="9.28515625" style="280" customWidth="1"/>
    <col min="3339" max="3339" width="10.5703125" style="280" customWidth="1"/>
    <col min="3340" max="3340" width="8.7109375" style="280" customWidth="1"/>
    <col min="3341" max="3341" width="7.42578125" style="280" customWidth="1"/>
    <col min="3342" max="3342" width="8.5703125" style="280" customWidth="1"/>
    <col min="3343" max="3343" width="8.7109375" style="280" customWidth="1"/>
    <col min="3344" max="3344" width="8.5703125" style="280" customWidth="1"/>
    <col min="3345" max="3345" width="7.85546875" style="280" customWidth="1"/>
    <col min="3346" max="3346" width="8.5703125" style="280" customWidth="1"/>
    <col min="3347" max="3348" width="10.5703125" style="280" customWidth="1"/>
    <col min="3349" max="3349" width="11.140625" style="280" customWidth="1"/>
    <col min="3350" max="3350" width="10.7109375" style="280" bestFit="1" customWidth="1"/>
    <col min="3351" max="3585" width="9.140625" style="280"/>
    <col min="3586" max="3586" width="11.28515625" style="280" customWidth="1"/>
    <col min="3587" max="3587" width="9.7109375" style="280" customWidth="1"/>
    <col min="3588" max="3588" width="8.140625" style="280" customWidth="1"/>
    <col min="3589" max="3589" width="7.42578125" style="280" customWidth="1"/>
    <col min="3590" max="3590" width="9.140625" style="280" customWidth="1"/>
    <col min="3591" max="3591" width="9.5703125" style="280" customWidth="1"/>
    <col min="3592" max="3592" width="8.140625" style="280" customWidth="1"/>
    <col min="3593" max="3593" width="6.85546875" style="280" customWidth="1"/>
    <col min="3594" max="3594" width="9.28515625" style="280" customWidth="1"/>
    <col min="3595" max="3595" width="10.5703125" style="280" customWidth="1"/>
    <col min="3596" max="3596" width="8.7109375" style="280" customWidth="1"/>
    <col min="3597" max="3597" width="7.42578125" style="280" customWidth="1"/>
    <col min="3598" max="3598" width="8.5703125" style="280" customWidth="1"/>
    <col min="3599" max="3599" width="8.7109375" style="280" customWidth="1"/>
    <col min="3600" max="3600" width="8.5703125" style="280" customWidth="1"/>
    <col min="3601" max="3601" width="7.85546875" style="280" customWidth="1"/>
    <col min="3602" max="3602" width="8.5703125" style="280" customWidth="1"/>
    <col min="3603" max="3604" width="10.5703125" style="280" customWidth="1"/>
    <col min="3605" max="3605" width="11.140625" style="280" customWidth="1"/>
    <col min="3606" max="3606" width="10.7109375" style="280" bestFit="1" customWidth="1"/>
    <col min="3607" max="3841" width="9.140625" style="280"/>
    <col min="3842" max="3842" width="11.28515625" style="280" customWidth="1"/>
    <col min="3843" max="3843" width="9.7109375" style="280" customWidth="1"/>
    <col min="3844" max="3844" width="8.140625" style="280" customWidth="1"/>
    <col min="3845" max="3845" width="7.42578125" style="280" customWidth="1"/>
    <col min="3846" max="3846" width="9.140625" style="280" customWidth="1"/>
    <col min="3847" max="3847" width="9.5703125" style="280" customWidth="1"/>
    <col min="3848" max="3848" width="8.140625" style="280" customWidth="1"/>
    <col min="3849" max="3849" width="6.85546875" style="280" customWidth="1"/>
    <col min="3850" max="3850" width="9.28515625" style="280" customWidth="1"/>
    <col min="3851" max="3851" width="10.5703125" style="280" customWidth="1"/>
    <col min="3852" max="3852" width="8.7109375" style="280" customWidth="1"/>
    <col min="3853" max="3853" width="7.42578125" style="280" customWidth="1"/>
    <col min="3854" max="3854" width="8.5703125" style="280" customWidth="1"/>
    <col min="3855" max="3855" width="8.7109375" style="280" customWidth="1"/>
    <col min="3856" max="3856" width="8.5703125" style="280" customWidth="1"/>
    <col min="3857" max="3857" width="7.85546875" style="280" customWidth="1"/>
    <col min="3858" max="3858" width="8.5703125" style="280" customWidth="1"/>
    <col min="3859" max="3860" width="10.5703125" style="280" customWidth="1"/>
    <col min="3861" max="3861" width="11.140625" style="280" customWidth="1"/>
    <col min="3862" max="3862" width="10.7109375" style="280" bestFit="1" customWidth="1"/>
    <col min="3863" max="4097" width="9.140625" style="280"/>
    <col min="4098" max="4098" width="11.28515625" style="280" customWidth="1"/>
    <col min="4099" max="4099" width="9.7109375" style="280" customWidth="1"/>
    <col min="4100" max="4100" width="8.140625" style="280" customWidth="1"/>
    <col min="4101" max="4101" width="7.42578125" style="280" customWidth="1"/>
    <col min="4102" max="4102" width="9.140625" style="280" customWidth="1"/>
    <col min="4103" max="4103" width="9.5703125" style="280" customWidth="1"/>
    <col min="4104" max="4104" width="8.140625" style="280" customWidth="1"/>
    <col min="4105" max="4105" width="6.85546875" style="280" customWidth="1"/>
    <col min="4106" max="4106" width="9.28515625" style="280" customWidth="1"/>
    <col min="4107" max="4107" width="10.5703125" style="280" customWidth="1"/>
    <col min="4108" max="4108" width="8.7109375" style="280" customWidth="1"/>
    <col min="4109" max="4109" width="7.42578125" style="280" customWidth="1"/>
    <col min="4110" max="4110" width="8.5703125" style="280" customWidth="1"/>
    <col min="4111" max="4111" width="8.7109375" style="280" customWidth="1"/>
    <col min="4112" max="4112" width="8.5703125" style="280" customWidth="1"/>
    <col min="4113" max="4113" width="7.85546875" style="280" customWidth="1"/>
    <col min="4114" max="4114" width="8.5703125" style="280" customWidth="1"/>
    <col min="4115" max="4116" width="10.5703125" style="280" customWidth="1"/>
    <col min="4117" max="4117" width="11.140625" style="280" customWidth="1"/>
    <col min="4118" max="4118" width="10.7109375" style="280" bestFit="1" customWidth="1"/>
    <col min="4119" max="4353" width="9.140625" style="280"/>
    <col min="4354" max="4354" width="11.28515625" style="280" customWidth="1"/>
    <col min="4355" max="4355" width="9.7109375" style="280" customWidth="1"/>
    <col min="4356" max="4356" width="8.140625" style="280" customWidth="1"/>
    <col min="4357" max="4357" width="7.42578125" style="280" customWidth="1"/>
    <col min="4358" max="4358" width="9.140625" style="280" customWidth="1"/>
    <col min="4359" max="4359" width="9.5703125" style="280" customWidth="1"/>
    <col min="4360" max="4360" width="8.140625" style="280" customWidth="1"/>
    <col min="4361" max="4361" width="6.85546875" style="280" customWidth="1"/>
    <col min="4362" max="4362" width="9.28515625" style="280" customWidth="1"/>
    <col min="4363" max="4363" width="10.5703125" style="280" customWidth="1"/>
    <col min="4364" max="4364" width="8.7109375" style="280" customWidth="1"/>
    <col min="4365" max="4365" width="7.42578125" style="280" customWidth="1"/>
    <col min="4366" max="4366" width="8.5703125" style="280" customWidth="1"/>
    <col min="4367" max="4367" width="8.7109375" style="280" customWidth="1"/>
    <col min="4368" max="4368" width="8.5703125" style="280" customWidth="1"/>
    <col min="4369" max="4369" width="7.85546875" style="280" customWidth="1"/>
    <col min="4370" max="4370" width="8.5703125" style="280" customWidth="1"/>
    <col min="4371" max="4372" width="10.5703125" style="280" customWidth="1"/>
    <col min="4373" max="4373" width="11.140625" style="280" customWidth="1"/>
    <col min="4374" max="4374" width="10.7109375" style="280" bestFit="1" customWidth="1"/>
    <col min="4375" max="4609" width="9.140625" style="280"/>
    <col min="4610" max="4610" width="11.28515625" style="280" customWidth="1"/>
    <col min="4611" max="4611" width="9.7109375" style="280" customWidth="1"/>
    <col min="4612" max="4612" width="8.140625" style="280" customWidth="1"/>
    <col min="4613" max="4613" width="7.42578125" style="280" customWidth="1"/>
    <col min="4614" max="4614" width="9.140625" style="280" customWidth="1"/>
    <col min="4615" max="4615" width="9.5703125" style="280" customWidth="1"/>
    <col min="4616" max="4616" width="8.140625" style="280" customWidth="1"/>
    <col min="4617" max="4617" width="6.85546875" style="280" customWidth="1"/>
    <col min="4618" max="4618" width="9.28515625" style="280" customWidth="1"/>
    <col min="4619" max="4619" width="10.5703125" style="280" customWidth="1"/>
    <col min="4620" max="4620" width="8.7109375" style="280" customWidth="1"/>
    <col min="4621" max="4621" width="7.42578125" style="280" customWidth="1"/>
    <col min="4622" max="4622" width="8.5703125" style="280" customWidth="1"/>
    <col min="4623" max="4623" width="8.7109375" style="280" customWidth="1"/>
    <col min="4624" max="4624" width="8.5703125" style="280" customWidth="1"/>
    <col min="4625" max="4625" width="7.85546875" style="280" customWidth="1"/>
    <col min="4626" max="4626" width="8.5703125" style="280" customWidth="1"/>
    <col min="4627" max="4628" width="10.5703125" style="280" customWidth="1"/>
    <col min="4629" max="4629" width="11.140625" style="280" customWidth="1"/>
    <col min="4630" max="4630" width="10.7109375" style="280" bestFit="1" customWidth="1"/>
    <col min="4631" max="4865" width="9.140625" style="280"/>
    <col min="4866" max="4866" width="11.28515625" style="280" customWidth="1"/>
    <col min="4867" max="4867" width="9.7109375" style="280" customWidth="1"/>
    <col min="4868" max="4868" width="8.140625" style="280" customWidth="1"/>
    <col min="4869" max="4869" width="7.42578125" style="280" customWidth="1"/>
    <col min="4870" max="4870" width="9.140625" style="280" customWidth="1"/>
    <col min="4871" max="4871" width="9.5703125" style="280" customWidth="1"/>
    <col min="4872" max="4872" width="8.140625" style="280" customWidth="1"/>
    <col min="4873" max="4873" width="6.85546875" style="280" customWidth="1"/>
    <col min="4874" max="4874" width="9.28515625" style="280" customWidth="1"/>
    <col min="4875" max="4875" width="10.5703125" style="280" customWidth="1"/>
    <col min="4876" max="4876" width="8.7109375" style="280" customWidth="1"/>
    <col min="4877" max="4877" width="7.42578125" style="280" customWidth="1"/>
    <col min="4878" max="4878" width="8.5703125" style="280" customWidth="1"/>
    <col min="4879" max="4879" width="8.7109375" style="280" customWidth="1"/>
    <col min="4880" max="4880" width="8.5703125" style="280" customWidth="1"/>
    <col min="4881" max="4881" width="7.85546875" style="280" customWidth="1"/>
    <col min="4882" max="4882" width="8.5703125" style="280" customWidth="1"/>
    <col min="4883" max="4884" width="10.5703125" style="280" customWidth="1"/>
    <col min="4885" max="4885" width="11.140625" style="280" customWidth="1"/>
    <col min="4886" max="4886" width="10.7109375" style="280" bestFit="1" customWidth="1"/>
    <col min="4887" max="5121" width="9.140625" style="280"/>
    <col min="5122" max="5122" width="11.28515625" style="280" customWidth="1"/>
    <col min="5123" max="5123" width="9.7109375" style="280" customWidth="1"/>
    <col min="5124" max="5124" width="8.140625" style="280" customWidth="1"/>
    <col min="5125" max="5125" width="7.42578125" style="280" customWidth="1"/>
    <col min="5126" max="5126" width="9.140625" style="280" customWidth="1"/>
    <col min="5127" max="5127" width="9.5703125" style="280" customWidth="1"/>
    <col min="5128" max="5128" width="8.140625" style="280" customWidth="1"/>
    <col min="5129" max="5129" width="6.85546875" style="280" customWidth="1"/>
    <col min="5130" max="5130" width="9.28515625" style="280" customWidth="1"/>
    <col min="5131" max="5131" width="10.5703125" style="280" customWidth="1"/>
    <col min="5132" max="5132" width="8.7109375" style="280" customWidth="1"/>
    <col min="5133" max="5133" width="7.42578125" style="280" customWidth="1"/>
    <col min="5134" max="5134" width="8.5703125" style="280" customWidth="1"/>
    <col min="5135" max="5135" width="8.7109375" style="280" customWidth="1"/>
    <col min="5136" max="5136" width="8.5703125" style="280" customWidth="1"/>
    <col min="5137" max="5137" width="7.85546875" style="280" customWidth="1"/>
    <col min="5138" max="5138" width="8.5703125" style="280" customWidth="1"/>
    <col min="5139" max="5140" width="10.5703125" style="280" customWidth="1"/>
    <col min="5141" max="5141" width="11.140625" style="280" customWidth="1"/>
    <col min="5142" max="5142" width="10.7109375" style="280" bestFit="1" customWidth="1"/>
    <col min="5143" max="5377" width="9.140625" style="280"/>
    <col min="5378" max="5378" width="11.28515625" style="280" customWidth="1"/>
    <col min="5379" max="5379" width="9.7109375" style="280" customWidth="1"/>
    <col min="5380" max="5380" width="8.140625" style="280" customWidth="1"/>
    <col min="5381" max="5381" width="7.42578125" style="280" customWidth="1"/>
    <col min="5382" max="5382" width="9.140625" style="280" customWidth="1"/>
    <col min="5383" max="5383" width="9.5703125" style="280" customWidth="1"/>
    <col min="5384" max="5384" width="8.140625" style="280" customWidth="1"/>
    <col min="5385" max="5385" width="6.85546875" style="280" customWidth="1"/>
    <col min="5386" max="5386" width="9.28515625" style="280" customWidth="1"/>
    <col min="5387" max="5387" width="10.5703125" style="280" customWidth="1"/>
    <col min="5388" max="5388" width="8.7109375" style="280" customWidth="1"/>
    <col min="5389" max="5389" width="7.42578125" style="280" customWidth="1"/>
    <col min="5390" max="5390" width="8.5703125" style="280" customWidth="1"/>
    <col min="5391" max="5391" width="8.7109375" style="280" customWidth="1"/>
    <col min="5392" max="5392" width="8.5703125" style="280" customWidth="1"/>
    <col min="5393" max="5393" width="7.85546875" style="280" customWidth="1"/>
    <col min="5394" max="5394" width="8.5703125" style="280" customWidth="1"/>
    <col min="5395" max="5396" width="10.5703125" style="280" customWidth="1"/>
    <col min="5397" max="5397" width="11.140625" style="280" customWidth="1"/>
    <col min="5398" max="5398" width="10.7109375" style="280" bestFit="1" customWidth="1"/>
    <col min="5399" max="5633" width="9.140625" style="280"/>
    <col min="5634" max="5634" width="11.28515625" style="280" customWidth="1"/>
    <col min="5635" max="5635" width="9.7109375" style="280" customWidth="1"/>
    <col min="5636" max="5636" width="8.140625" style="280" customWidth="1"/>
    <col min="5637" max="5637" width="7.42578125" style="280" customWidth="1"/>
    <col min="5638" max="5638" width="9.140625" style="280" customWidth="1"/>
    <col min="5639" max="5639" width="9.5703125" style="280" customWidth="1"/>
    <col min="5640" max="5640" width="8.140625" style="280" customWidth="1"/>
    <col min="5641" max="5641" width="6.85546875" style="280" customWidth="1"/>
    <col min="5642" max="5642" width="9.28515625" style="280" customWidth="1"/>
    <col min="5643" max="5643" width="10.5703125" style="280" customWidth="1"/>
    <col min="5644" max="5644" width="8.7109375" style="280" customWidth="1"/>
    <col min="5645" max="5645" width="7.42578125" style="280" customWidth="1"/>
    <col min="5646" max="5646" width="8.5703125" style="280" customWidth="1"/>
    <col min="5647" max="5647" width="8.7109375" style="280" customWidth="1"/>
    <col min="5648" max="5648" width="8.5703125" style="280" customWidth="1"/>
    <col min="5649" max="5649" width="7.85546875" style="280" customWidth="1"/>
    <col min="5650" max="5650" width="8.5703125" style="280" customWidth="1"/>
    <col min="5651" max="5652" width="10.5703125" style="280" customWidth="1"/>
    <col min="5653" max="5653" width="11.140625" style="280" customWidth="1"/>
    <col min="5654" max="5654" width="10.7109375" style="280" bestFit="1" customWidth="1"/>
    <col min="5655" max="5889" width="9.140625" style="280"/>
    <col min="5890" max="5890" width="11.28515625" style="280" customWidth="1"/>
    <col min="5891" max="5891" width="9.7109375" style="280" customWidth="1"/>
    <col min="5892" max="5892" width="8.140625" style="280" customWidth="1"/>
    <col min="5893" max="5893" width="7.42578125" style="280" customWidth="1"/>
    <col min="5894" max="5894" width="9.140625" style="280" customWidth="1"/>
    <col min="5895" max="5895" width="9.5703125" style="280" customWidth="1"/>
    <col min="5896" max="5896" width="8.140625" style="280" customWidth="1"/>
    <col min="5897" max="5897" width="6.85546875" style="280" customWidth="1"/>
    <col min="5898" max="5898" width="9.28515625" style="280" customWidth="1"/>
    <col min="5899" max="5899" width="10.5703125" style="280" customWidth="1"/>
    <col min="5900" max="5900" width="8.7109375" style="280" customWidth="1"/>
    <col min="5901" max="5901" width="7.42578125" style="280" customWidth="1"/>
    <col min="5902" max="5902" width="8.5703125" style="280" customWidth="1"/>
    <col min="5903" max="5903" width="8.7109375" style="280" customWidth="1"/>
    <col min="5904" max="5904" width="8.5703125" style="280" customWidth="1"/>
    <col min="5905" max="5905" width="7.85546875" style="280" customWidth="1"/>
    <col min="5906" max="5906" width="8.5703125" style="280" customWidth="1"/>
    <col min="5907" max="5908" width="10.5703125" style="280" customWidth="1"/>
    <col min="5909" max="5909" width="11.140625" style="280" customWidth="1"/>
    <col min="5910" max="5910" width="10.7109375" style="280" bestFit="1" customWidth="1"/>
    <col min="5911" max="6145" width="9.140625" style="280"/>
    <col min="6146" max="6146" width="11.28515625" style="280" customWidth="1"/>
    <col min="6147" max="6147" width="9.7109375" style="280" customWidth="1"/>
    <col min="6148" max="6148" width="8.140625" style="280" customWidth="1"/>
    <col min="6149" max="6149" width="7.42578125" style="280" customWidth="1"/>
    <col min="6150" max="6150" width="9.140625" style="280" customWidth="1"/>
    <col min="6151" max="6151" width="9.5703125" style="280" customWidth="1"/>
    <col min="6152" max="6152" width="8.140625" style="280" customWidth="1"/>
    <col min="6153" max="6153" width="6.85546875" style="280" customWidth="1"/>
    <col min="6154" max="6154" width="9.28515625" style="280" customWidth="1"/>
    <col min="6155" max="6155" width="10.5703125" style="280" customWidth="1"/>
    <col min="6156" max="6156" width="8.7109375" style="280" customWidth="1"/>
    <col min="6157" max="6157" width="7.42578125" style="280" customWidth="1"/>
    <col min="6158" max="6158" width="8.5703125" style="280" customWidth="1"/>
    <col min="6159" max="6159" width="8.7109375" style="280" customWidth="1"/>
    <col min="6160" max="6160" width="8.5703125" style="280" customWidth="1"/>
    <col min="6161" max="6161" width="7.85546875" style="280" customWidth="1"/>
    <col min="6162" max="6162" width="8.5703125" style="280" customWidth="1"/>
    <col min="6163" max="6164" width="10.5703125" style="280" customWidth="1"/>
    <col min="6165" max="6165" width="11.140625" style="280" customWidth="1"/>
    <col min="6166" max="6166" width="10.7109375" style="280" bestFit="1" customWidth="1"/>
    <col min="6167" max="6401" width="9.140625" style="280"/>
    <col min="6402" max="6402" width="11.28515625" style="280" customWidth="1"/>
    <col min="6403" max="6403" width="9.7109375" style="280" customWidth="1"/>
    <col min="6404" max="6404" width="8.140625" style="280" customWidth="1"/>
    <col min="6405" max="6405" width="7.42578125" style="280" customWidth="1"/>
    <col min="6406" max="6406" width="9.140625" style="280" customWidth="1"/>
    <col min="6407" max="6407" width="9.5703125" style="280" customWidth="1"/>
    <col min="6408" max="6408" width="8.140625" style="280" customWidth="1"/>
    <col min="6409" max="6409" width="6.85546875" style="280" customWidth="1"/>
    <col min="6410" max="6410" width="9.28515625" style="280" customWidth="1"/>
    <col min="6411" max="6411" width="10.5703125" style="280" customWidth="1"/>
    <col min="6412" max="6412" width="8.7109375" style="280" customWidth="1"/>
    <col min="6413" max="6413" width="7.42578125" style="280" customWidth="1"/>
    <col min="6414" max="6414" width="8.5703125" style="280" customWidth="1"/>
    <col min="6415" max="6415" width="8.7109375" style="280" customWidth="1"/>
    <col min="6416" max="6416" width="8.5703125" style="280" customWidth="1"/>
    <col min="6417" max="6417" width="7.85546875" style="280" customWidth="1"/>
    <col min="6418" max="6418" width="8.5703125" style="280" customWidth="1"/>
    <col min="6419" max="6420" width="10.5703125" style="280" customWidth="1"/>
    <col min="6421" max="6421" width="11.140625" style="280" customWidth="1"/>
    <col min="6422" max="6422" width="10.7109375" style="280" bestFit="1" customWidth="1"/>
    <col min="6423" max="6657" width="9.140625" style="280"/>
    <col min="6658" max="6658" width="11.28515625" style="280" customWidth="1"/>
    <col min="6659" max="6659" width="9.7109375" style="280" customWidth="1"/>
    <col min="6660" max="6660" width="8.140625" style="280" customWidth="1"/>
    <col min="6661" max="6661" width="7.42578125" style="280" customWidth="1"/>
    <col min="6662" max="6662" width="9.140625" style="280" customWidth="1"/>
    <col min="6663" max="6663" width="9.5703125" style="280" customWidth="1"/>
    <col min="6664" max="6664" width="8.140625" style="280" customWidth="1"/>
    <col min="6665" max="6665" width="6.85546875" style="280" customWidth="1"/>
    <col min="6666" max="6666" width="9.28515625" style="280" customWidth="1"/>
    <col min="6667" max="6667" width="10.5703125" style="280" customWidth="1"/>
    <col min="6668" max="6668" width="8.7109375" style="280" customWidth="1"/>
    <col min="6669" max="6669" width="7.42578125" style="280" customWidth="1"/>
    <col min="6670" max="6670" width="8.5703125" style="280" customWidth="1"/>
    <col min="6671" max="6671" width="8.7109375" style="280" customWidth="1"/>
    <col min="6672" max="6672" width="8.5703125" style="280" customWidth="1"/>
    <col min="6673" max="6673" width="7.85546875" style="280" customWidth="1"/>
    <col min="6674" max="6674" width="8.5703125" style="280" customWidth="1"/>
    <col min="6675" max="6676" width="10.5703125" style="280" customWidth="1"/>
    <col min="6677" max="6677" width="11.140625" style="280" customWidth="1"/>
    <col min="6678" max="6678" width="10.7109375" style="280" bestFit="1" customWidth="1"/>
    <col min="6679" max="6913" width="9.140625" style="280"/>
    <col min="6914" max="6914" width="11.28515625" style="280" customWidth="1"/>
    <col min="6915" max="6915" width="9.7109375" style="280" customWidth="1"/>
    <col min="6916" max="6916" width="8.140625" style="280" customWidth="1"/>
    <col min="6917" max="6917" width="7.42578125" style="280" customWidth="1"/>
    <col min="6918" max="6918" width="9.140625" style="280" customWidth="1"/>
    <col min="6919" max="6919" width="9.5703125" style="280" customWidth="1"/>
    <col min="6920" max="6920" width="8.140625" style="280" customWidth="1"/>
    <col min="6921" max="6921" width="6.85546875" style="280" customWidth="1"/>
    <col min="6922" max="6922" width="9.28515625" style="280" customWidth="1"/>
    <col min="6923" max="6923" width="10.5703125" style="280" customWidth="1"/>
    <col min="6924" max="6924" width="8.7109375" style="280" customWidth="1"/>
    <col min="6925" max="6925" width="7.42578125" style="280" customWidth="1"/>
    <col min="6926" max="6926" width="8.5703125" style="280" customWidth="1"/>
    <col min="6927" max="6927" width="8.7109375" style="280" customWidth="1"/>
    <col min="6928" max="6928" width="8.5703125" style="280" customWidth="1"/>
    <col min="6929" max="6929" width="7.85546875" style="280" customWidth="1"/>
    <col min="6930" max="6930" width="8.5703125" style="280" customWidth="1"/>
    <col min="6931" max="6932" width="10.5703125" style="280" customWidth="1"/>
    <col min="6933" max="6933" width="11.140625" style="280" customWidth="1"/>
    <col min="6934" max="6934" width="10.7109375" style="280" bestFit="1" customWidth="1"/>
    <col min="6935" max="7169" width="9.140625" style="280"/>
    <col min="7170" max="7170" width="11.28515625" style="280" customWidth="1"/>
    <col min="7171" max="7171" width="9.7109375" style="280" customWidth="1"/>
    <col min="7172" max="7172" width="8.140625" style="280" customWidth="1"/>
    <col min="7173" max="7173" width="7.42578125" style="280" customWidth="1"/>
    <col min="7174" max="7174" width="9.140625" style="280" customWidth="1"/>
    <col min="7175" max="7175" width="9.5703125" style="280" customWidth="1"/>
    <col min="7176" max="7176" width="8.140625" style="280" customWidth="1"/>
    <col min="7177" max="7177" width="6.85546875" style="280" customWidth="1"/>
    <col min="7178" max="7178" width="9.28515625" style="280" customWidth="1"/>
    <col min="7179" max="7179" width="10.5703125" style="280" customWidth="1"/>
    <col min="7180" max="7180" width="8.7109375" style="280" customWidth="1"/>
    <col min="7181" max="7181" width="7.42578125" style="280" customWidth="1"/>
    <col min="7182" max="7182" width="8.5703125" style="280" customWidth="1"/>
    <col min="7183" max="7183" width="8.7109375" style="280" customWidth="1"/>
    <col min="7184" max="7184" width="8.5703125" style="280" customWidth="1"/>
    <col min="7185" max="7185" width="7.85546875" style="280" customWidth="1"/>
    <col min="7186" max="7186" width="8.5703125" style="280" customWidth="1"/>
    <col min="7187" max="7188" width="10.5703125" style="280" customWidth="1"/>
    <col min="7189" max="7189" width="11.140625" style="280" customWidth="1"/>
    <col min="7190" max="7190" width="10.7109375" style="280" bestFit="1" customWidth="1"/>
    <col min="7191" max="7425" width="9.140625" style="280"/>
    <col min="7426" max="7426" width="11.28515625" style="280" customWidth="1"/>
    <col min="7427" max="7427" width="9.7109375" style="280" customWidth="1"/>
    <col min="7428" max="7428" width="8.140625" style="280" customWidth="1"/>
    <col min="7429" max="7429" width="7.42578125" style="280" customWidth="1"/>
    <col min="7430" max="7430" width="9.140625" style="280" customWidth="1"/>
    <col min="7431" max="7431" width="9.5703125" style="280" customWidth="1"/>
    <col min="7432" max="7432" width="8.140625" style="280" customWidth="1"/>
    <col min="7433" max="7433" width="6.85546875" style="280" customWidth="1"/>
    <col min="7434" max="7434" width="9.28515625" style="280" customWidth="1"/>
    <col min="7435" max="7435" width="10.5703125" style="280" customWidth="1"/>
    <col min="7436" max="7436" width="8.7109375" style="280" customWidth="1"/>
    <col min="7437" max="7437" width="7.42578125" style="280" customWidth="1"/>
    <col min="7438" max="7438" width="8.5703125" style="280" customWidth="1"/>
    <col min="7439" max="7439" width="8.7109375" style="280" customWidth="1"/>
    <col min="7440" max="7440" width="8.5703125" style="280" customWidth="1"/>
    <col min="7441" max="7441" width="7.85546875" style="280" customWidth="1"/>
    <col min="7442" max="7442" width="8.5703125" style="280" customWidth="1"/>
    <col min="7443" max="7444" width="10.5703125" style="280" customWidth="1"/>
    <col min="7445" max="7445" width="11.140625" style="280" customWidth="1"/>
    <col min="7446" max="7446" width="10.7109375" style="280" bestFit="1" customWidth="1"/>
    <col min="7447" max="7681" width="9.140625" style="280"/>
    <col min="7682" max="7682" width="11.28515625" style="280" customWidth="1"/>
    <col min="7683" max="7683" width="9.7109375" style="280" customWidth="1"/>
    <col min="7684" max="7684" width="8.140625" style="280" customWidth="1"/>
    <col min="7685" max="7685" width="7.42578125" style="280" customWidth="1"/>
    <col min="7686" max="7686" width="9.140625" style="280" customWidth="1"/>
    <col min="7687" max="7687" width="9.5703125" style="280" customWidth="1"/>
    <col min="7688" max="7688" width="8.140625" style="280" customWidth="1"/>
    <col min="7689" max="7689" width="6.85546875" style="280" customWidth="1"/>
    <col min="7690" max="7690" width="9.28515625" style="280" customWidth="1"/>
    <col min="7691" max="7691" width="10.5703125" style="280" customWidth="1"/>
    <col min="7692" max="7692" width="8.7109375" style="280" customWidth="1"/>
    <col min="7693" max="7693" width="7.42578125" style="280" customWidth="1"/>
    <col min="7694" max="7694" width="8.5703125" style="280" customWidth="1"/>
    <col min="7695" max="7695" width="8.7109375" style="280" customWidth="1"/>
    <col min="7696" max="7696" width="8.5703125" style="280" customWidth="1"/>
    <col min="7697" max="7697" width="7.85546875" style="280" customWidth="1"/>
    <col min="7698" max="7698" width="8.5703125" style="280" customWidth="1"/>
    <col min="7699" max="7700" width="10.5703125" style="280" customWidth="1"/>
    <col min="7701" max="7701" width="11.140625" style="280" customWidth="1"/>
    <col min="7702" max="7702" width="10.7109375" style="280" bestFit="1" customWidth="1"/>
    <col min="7703" max="7937" width="9.140625" style="280"/>
    <col min="7938" max="7938" width="11.28515625" style="280" customWidth="1"/>
    <col min="7939" max="7939" width="9.7109375" style="280" customWidth="1"/>
    <col min="7940" max="7940" width="8.140625" style="280" customWidth="1"/>
    <col min="7941" max="7941" width="7.42578125" style="280" customWidth="1"/>
    <col min="7942" max="7942" width="9.140625" style="280" customWidth="1"/>
    <col min="7943" max="7943" width="9.5703125" style="280" customWidth="1"/>
    <col min="7944" max="7944" width="8.140625" style="280" customWidth="1"/>
    <col min="7945" max="7945" width="6.85546875" style="280" customWidth="1"/>
    <col min="7946" max="7946" width="9.28515625" style="280" customWidth="1"/>
    <col min="7947" max="7947" width="10.5703125" style="280" customWidth="1"/>
    <col min="7948" max="7948" width="8.7109375" style="280" customWidth="1"/>
    <col min="7949" max="7949" width="7.42578125" style="280" customWidth="1"/>
    <col min="7950" max="7950" width="8.5703125" style="280" customWidth="1"/>
    <col min="7951" max="7951" width="8.7109375" style="280" customWidth="1"/>
    <col min="7952" max="7952" width="8.5703125" style="280" customWidth="1"/>
    <col min="7953" max="7953" width="7.85546875" style="280" customWidth="1"/>
    <col min="7954" max="7954" width="8.5703125" style="280" customWidth="1"/>
    <col min="7955" max="7956" width="10.5703125" style="280" customWidth="1"/>
    <col min="7957" max="7957" width="11.140625" style="280" customWidth="1"/>
    <col min="7958" max="7958" width="10.7109375" style="280" bestFit="1" customWidth="1"/>
    <col min="7959" max="8193" width="9.140625" style="280"/>
    <col min="8194" max="8194" width="11.28515625" style="280" customWidth="1"/>
    <col min="8195" max="8195" width="9.7109375" style="280" customWidth="1"/>
    <col min="8196" max="8196" width="8.140625" style="280" customWidth="1"/>
    <col min="8197" max="8197" width="7.42578125" style="280" customWidth="1"/>
    <col min="8198" max="8198" width="9.140625" style="280" customWidth="1"/>
    <col min="8199" max="8199" width="9.5703125" style="280" customWidth="1"/>
    <col min="8200" max="8200" width="8.140625" style="280" customWidth="1"/>
    <col min="8201" max="8201" width="6.85546875" style="280" customWidth="1"/>
    <col min="8202" max="8202" width="9.28515625" style="280" customWidth="1"/>
    <col min="8203" max="8203" width="10.5703125" style="280" customWidth="1"/>
    <col min="8204" max="8204" width="8.7109375" style="280" customWidth="1"/>
    <col min="8205" max="8205" width="7.42578125" style="280" customWidth="1"/>
    <col min="8206" max="8206" width="8.5703125" style="280" customWidth="1"/>
    <col min="8207" max="8207" width="8.7109375" style="280" customWidth="1"/>
    <col min="8208" max="8208" width="8.5703125" style="280" customWidth="1"/>
    <col min="8209" max="8209" width="7.85546875" style="280" customWidth="1"/>
    <col min="8210" max="8210" width="8.5703125" style="280" customWidth="1"/>
    <col min="8211" max="8212" width="10.5703125" style="280" customWidth="1"/>
    <col min="8213" max="8213" width="11.140625" style="280" customWidth="1"/>
    <col min="8214" max="8214" width="10.7109375" style="280" bestFit="1" customWidth="1"/>
    <col min="8215" max="8449" width="9.140625" style="280"/>
    <col min="8450" max="8450" width="11.28515625" style="280" customWidth="1"/>
    <col min="8451" max="8451" width="9.7109375" style="280" customWidth="1"/>
    <col min="8452" max="8452" width="8.140625" style="280" customWidth="1"/>
    <col min="8453" max="8453" width="7.42578125" style="280" customWidth="1"/>
    <col min="8454" max="8454" width="9.140625" style="280" customWidth="1"/>
    <col min="8455" max="8455" width="9.5703125" style="280" customWidth="1"/>
    <col min="8456" max="8456" width="8.140625" style="280" customWidth="1"/>
    <col min="8457" max="8457" width="6.85546875" style="280" customWidth="1"/>
    <col min="8458" max="8458" width="9.28515625" style="280" customWidth="1"/>
    <col min="8459" max="8459" width="10.5703125" style="280" customWidth="1"/>
    <col min="8460" max="8460" width="8.7109375" style="280" customWidth="1"/>
    <col min="8461" max="8461" width="7.42578125" style="280" customWidth="1"/>
    <col min="8462" max="8462" width="8.5703125" style="280" customWidth="1"/>
    <col min="8463" max="8463" width="8.7109375" style="280" customWidth="1"/>
    <col min="8464" max="8464" width="8.5703125" style="280" customWidth="1"/>
    <col min="8465" max="8465" width="7.85546875" style="280" customWidth="1"/>
    <col min="8466" max="8466" width="8.5703125" style="280" customWidth="1"/>
    <col min="8467" max="8468" width="10.5703125" style="280" customWidth="1"/>
    <col min="8469" max="8469" width="11.140625" style="280" customWidth="1"/>
    <col min="8470" max="8470" width="10.7109375" style="280" bestFit="1" customWidth="1"/>
    <col min="8471" max="8705" width="9.140625" style="280"/>
    <col min="8706" max="8706" width="11.28515625" style="280" customWidth="1"/>
    <col min="8707" max="8707" width="9.7109375" style="280" customWidth="1"/>
    <col min="8708" max="8708" width="8.140625" style="280" customWidth="1"/>
    <col min="8709" max="8709" width="7.42578125" style="280" customWidth="1"/>
    <col min="8710" max="8710" width="9.140625" style="280" customWidth="1"/>
    <col min="8711" max="8711" width="9.5703125" style="280" customWidth="1"/>
    <col min="8712" max="8712" width="8.140625" style="280" customWidth="1"/>
    <col min="8713" max="8713" width="6.85546875" style="280" customWidth="1"/>
    <col min="8714" max="8714" width="9.28515625" style="280" customWidth="1"/>
    <col min="8715" max="8715" width="10.5703125" style="280" customWidth="1"/>
    <col min="8716" max="8716" width="8.7109375" style="280" customWidth="1"/>
    <col min="8717" max="8717" width="7.42578125" style="280" customWidth="1"/>
    <col min="8718" max="8718" width="8.5703125" style="280" customWidth="1"/>
    <col min="8719" max="8719" width="8.7109375" style="280" customWidth="1"/>
    <col min="8720" max="8720" width="8.5703125" style="280" customWidth="1"/>
    <col min="8721" max="8721" width="7.85546875" style="280" customWidth="1"/>
    <col min="8722" max="8722" width="8.5703125" style="280" customWidth="1"/>
    <col min="8723" max="8724" width="10.5703125" style="280" customWidth="1"/>
    <col min="8725" max="8725" width="11.140625" style="280" customWidth="1"/>
    <col min="8726" max="8726" width="10.7109375" style="280" bestFit="1" customWidth="1"/>
    <col min="8727" max="8961" width="9.140625" style="280"/>
    <col min="8962" max="8962" width="11.28515625" style="280" customWidth="1"/>
    <col min="8963" max="8963" width="9.7109375" style="280" customWidth="1"/>
    <col min="8964" max="8964" width="8.140625" style="280" customWidth="1"/>
    <col min="8965" max="8965" width="7.42578125" style="280" customWidth="1"/>
    <col min="8966" max="8966" width="9.140625" style="280" customWidth="1"/>
    <col min="8967" max="8967" width="9.5703125" style="280" customWidth="1"/>
    <col min="8968" max="8968" width="8.140625" style="280" customWidth="1"/>
    <col min="8969" max="8969" width="6.85546875" style="280" customWidth="1"/>
    <col min="8970" max="8970" width="9.28515625" style="280" customWidth="1"/>
    <col min="8971" max="8971" width="10.5703125" style="280" customWidth="1"/>
    <col min="8972" max="8972" width="8.7109375" style="280" customWidth="1"/>
    <col min="8973" max="8973" width="7.42578125" style="280" customWidth="1"/>
    <col min="8974" max="8974" width="8.5703125" style="280" customWidth="1"/>
    <col min="8975" max="8975" width="8.7109375" style="280" customWidth="1"/>
    <col min="8976" max="8976" width="8.5703125" style="280" customWidth="1"/>
    <col min="8977" max="8977" width="7.85546875" style="280" customWidth="1"/>
    <col min="8978" max="8978" width="8.5703125" style="280" customWidth="1"/>
    <col min="8979" max="8980" width="10.5703125" style="280" customWidth="1"/>
    <col min="8981" max="8981" width="11.140625" style="280" customWidth="1"/>
    <col min="8982" max="8982" width="10.7109375" style="280" bestFit="1" customWidth="1"/>
    <col min="8983" max="9217" width="9.140625" style="280"/>
    <col min="9218" max="9218" width="11.28515625" style="280" customWidth="1"/>
    <col min="9219" max="9219" width="9.7109375" style="280" customWidth="1"/>
    <col min="9220" max="9220" width="8.140625" style="280" customWidth="1"/>
    <col min="9221" max="9221" width="7.42578125" style="280" customWidth="1"/>
    <col min="9222" max="9222" width="9.140625" style="280" customWidth="1"/>
    <col min="9223" max="9223" width="9.5703125" style="280" customWidth="1"/>
    <col min="9224" max="9224" width="8.140625" style="280" customWidth="1"/>
    <col min="9225" max="9225" width="6.85546875" style="280" customWidth="1"/>
    <col min="9226" max="9226" width="9.28515625" style="280" customWidth="1"/>
    <col min="9227" max="9227" width="10.5703125" style="280" customWidth="1"/>
    <col min="9228" max="9228" width="8.7109375" style="280" customWidth="1"/>
    <col min="9229" max="9229" width="7.42578125" style="280" customWidth="1"/>
    <col min="9230" max="9230" width="8.5703125" style="280" customWidth="1"/>
    <col min="9231" max="9231" width="8.7109375" style="280" customWidth="1"/>
    <col min="9232" max="9232" width="8.5703125" style="280" customWidth="1"/>
    <col min="9233" max="9233" width="7.85546875" style="280" customWidth="1"/>
    <col min="9234" max="9234" width="8.5703125" style="280" customWidth="1"/>
    <col min="9235" max="9236" width="10.5703125" style="280" customWidth="1"/>
    <col min="9237" max="9237" width="11.140625" style="280" customWidth="1"/>
    <col min="9238" max="9238" width="10.7109375" style="280" bestFit="1" customWidth="1"/>
    <col min="9239" max="9473" width="9.140625" style="280"/>
    <col min="9474" max="9474" width="11.28515625" style="280" customWidth="1"/>
    <col min="9475" max="9475" width="9.7109375" style="280" customWidth="1"/>
    <col min="9476" max="9476" width="8.140625" style="280" customWidth="1"/>
    <col min="9477" max="9477" width="7.42578125" style="280" customWidth="1"/>
    <col min="9478" max="9478" width="9.140625" style="280" customWidth="1"/>
    <col min="9479" max="9479" width="9.5703125" style="280" customWidth="1"/>
    <col min="9480" max="9480" width="8.140625" style="280" customWidth="1"/>
    <col min="9481" max="9481" width="6.85546875" style="280" customWidth="1"/>
    <col min="9482" max="9482" width="9.28515625" style="280" customWidth="1"/>
    <col min="9483" max="9483" width="10.5703125" style="280" customWidth="1"/>
    <col min="9484" max="9484" width="8.7109375" style="280" customWidth="1"/>
    <col min="9485" max="9485" width="7.42578125" style="280" customWidth="1"/>
    <col min="9486" max="9486" width="8.5703125" style="280" customWidth="1"/>
    <col min="9487" max="9487" width="8.7109375" style="280" customWidth="1"/>
    <col min="9488" max="9488" width="8.5703125" style="280" customWidth="1"/>
    <col min="9489" max="9489" width="7.85546875" style="280" customWidth="1"/>
    <col min="9490" max="9490" width="8.5703125" style="280" customWidth="1"/>
    <col min="9491" max="9492" width="10.5703125" style="280" customWidth="1"/>
    <col min="9493" max="9493" width="11.140625" style="280" customWidth="1"/>
    <col min="9494" max="9494" width="10.7109375" style="280" bestFit="1" customWidth="1"/>
    <col min="9495" max="9729" width="9.140625" style="280"/>
    <col min="9730" max="9730" width="11.28515625" style="280" customWidth="1"/>
    <col min="9731" max="9731" width="9.7109375" style="280" customWidth="1"/>
    <col min="9732" max="9732" width="8.140625" style="280" customWidth="1"/>
    <col min="9733" max="9733" width="7.42578125" style="280" customWidth="1"/>
    <col min="9734" max="9734" width="9.140625" style="280" customWidth="1"/>
    <col min="9735" max="9735" width="9.5703125" style="280" customWidth="1"/>
    <col min="9736" max="9736" width="8.140625" style="280" customWidth="1"/>
    <col min="9737" max="9737" width="6.85546875" style="280" customWidth="1"/>
    <col min="9738" max="9738" width="9.28515625" style="280" customWidth="1"/>
    <col min="9739" max="9739" width="10.5703125" style="280" customWidth="1"/>
    <col min="9740" max="9740" width="8.7109375" style="280" customWidth="1"/>
    <col min="9741" max="9741" width="7.42578125" style="280" customWidth="1"/>
    <col min="9742" max="9742" width="8.5703125" style="280" customWidth="1"/>
    <col min="9743" max="9743" width="8.7109375" style="280" customWidth="1"/>
    <col min="9744" max="9744" width="8.5703125" style="280" customWidth="1"/>
    <col min="9745" max="9745" width="7.85546875" style="280" customWidth="1"/>
    <col min="9746" max="9746" width="8.5703125" style="280" customWidth="1"/>
    <col min="9747" max="9748" width="10.5703125" style="280" customWidth="1"/>
    <col min="9749" max="9749" width="11.140625" style="280" customWidth="1"/>
    <col min="9750" max="9750" width="10.7109375" style="280" bestFit="1" customWidth="1"/>
    <col min="9751" max="9985" width="9.140625" style="280"/>
    <col min="9986" max="9986" width="11.28515625" style="280" customWidth="1"/>
    <col min="9987" max="9987" width="9.7109375" style="280" customWidth="1"/>
    <col min="9988" max="9988" width="8.140625" style="280" customWidth="1"/>
    <col min="9989" max="9989" width="7.42578125" style="280" customWidth="1"/>
    <col min="9990" max="9990" width="9.140625" style="280" customWidth="1"/>
    <col min="9991" max="9991" width="9.5703125" style="280" customWidth="1"/>
    <col min="9992" max="9992" width="8.140625" style="280" customWidth="1"/>
    <col min="9993" max="9993" width="6.85546875" style="280" customWidth="1"/>
    <col min="9994" max="9994" width="9.28515625" style="280" customWidth="1"/>
    <col min="9995" max="9995" width="10.5703125" style="280" customWidth="1"/>
    <col min="9996" max="9996" width="8.7109375" style="280" customWidth="1"/>
    <col min="9997" max="9997" width="7.42578125" style="280" customWidth="1"/>
    <col min="9998" max="9998" width="8.5703125" style="280" customWidth="1"/>
    <col min="9999" max="9999" width="8.7109375" style="280" customWidth="1"/>
    <col min="10000" max="10000" width="8.5703125" style="280" customWidth="1"/>
    <col min="10001" max="10001" width="7.85546875" style="280" customWidth="1"/>
    <col min="10002" max="10002" width="8.5703125" style="280" customWidth="1"/>
    <col min="10003" max="10004" width="10.5703125" style="280" customWidth="1"/>
    <col min="10005" max="10005" width="11.140625" style="280" customWidth="1"/>
    <col min="10006" max="10006" width="10.7109375" style="280" bestFit="1" customWidth="1"/>
    <col min="10007" max="10241" width="9.140625" style="280"/>
    <col min="10242" max="10242" width="11.28515625" style="280" customWidth="1"/>
    <col min="10243" max="10243" width="9.7109375" style="280" customWidth="1"/>
    <col min="10244" max="10244" width="8.140625" style="280" customWidth="1"/>
    <col min="10245" max="10245" width="7.42578125" style="280" customWidth="1"/>
    <col min="10246" max="10246" width="9.140625" style="280" customWidth="1"/>
    <col min="10247" max="10247" width="9.5703125" style="280" customWidth="1"/>
    <col min="10248" max="10248" width="8.140625" style="280" customWidth="1"/>
    <col min="10249" max="10249" width="6.85546875" style="280" customWidth="1"/>
    <col min="10250" max="10250" width="9.28515625" style="280" customWidth="1"/>
    <col min="10251" max="10251" width="10.5703125" style="280" customWidth="1"/>
    <col min="10252" max="10252" width="8.7109375" style="280" customWidth="1"/>
    <col min="10253" max="10253" width="7.42578125" style="280" customWidth="1"/>
    <col min="10254" max="10254" width="8.5703125" style="280" customWidth="1"/>
    <col min="10255" max="10255" width="8.7109375" style="280" customWidth="1"/>
    <col min="10256" max="10256" width="8.5703125" style="280" customWidth="1"/>
    <col min="10257" max="10257" width="7.85546875" style="280" customWidth="1"/>
    <col min="10258" max="10258" width="8.5703125" style="280" customWidth="1"/>
    <col min="10259" max="10260" width="10.5703125" style="280" customWidth="1"/>
    <col min="10261" max="10261" width="11.140625" style="280" customWidth="1"/>
    <col min="10262" max="10262" width="10.7109375" style="280" bestFit="1" customWidth="1"/>
    <col min="10263" max="10497" width="9.140625" style="280"/>
    <col min="10498" max="10498" width="11.28515625" style="280" customWidth="1"/>
    <col min="10499" max="10499" width="9.7109375" style="280" customWidth="1"/>
    <col min="10500" max="10500" width="8.140625" style="280" customWidth="1"/>
    <col min="10501" max="10501" width="7.42578125" style="280" customWidth="1"/>
    <col min="10502" max="10502" width="9.140625" style="280" customWidth="1"/>
    <col min="10503" max="10503" width="9.5703125" style="280" customWidth="1"/>
    <col min="10504" max="10504" width="8.140625" style="280" customWidth="1"/>
    <col min="10505" max="10505" width="6.85546875" style="280" customWidth="1"/>
    <col min="10506" max="10506" width="9.28515625" style="280" customWidth="1"/>
    <col min="10507" max="10507" width="10.5703125" style="280" customWidth="1"/>
    <col min="10508" max="10508" width="8.7109375" style="280" customWidth="1"/>
    <col min="10509" max="10509" width="7.42578125" style="280" customWidth="1"/>
    <col min="10510" max="10510" width="8.5703125" style="280" customWidth="1"/>
    <col min="10511" max="10511" width="8.7109375" style="280" customWidth="1"/>
    <col min="10512" max="10512" width="8.5703125" style="280" customWidth="1"/>
    <col min="10513" max="10513" width="7.85546875" style="280" customWidth="1"/>
    <col min="10514" max="10514" width="8.5703125" style="280" customWidth="1"/>
    <col min="10515" max="10516" width="10.5703125" style="280" customWidth="1"/>
    <col min="10517" max="10517" width="11.140625" style="280" customWidth="1"/>
    <col min="10518" max="10518" width="10.7109375" style="280" bestFit="1" customWidth="1"/>
    <col min="10519" max="10753" width="9.140625" style="280"/>
    <col min="10754" max="10754" width="11.28515625" style="280" customWidth="1"/>
    <col min="10755" max="10755" width="9.7109375" style="280" customWidth="1"/>
    <col min="10756" max="10756" width="8.140625" style="280" customWidth="1"/>
    <col min="10757" max="10757" width="7.42578125" style="280" customWidth="1"/>
    <col min="10758" max="10758" width="9.140625" style="280" customWidth="1"/>
    <col min="10759" max="10759" width="9.5703125" style="280" customWidth="1"/>
    <col min="10760" max="10760" width="8.140625" style="280" customWidth="1"/>
    <col min="10761" max="10761" width="6.85546875" style="280" customWidth="1"/>
    <col min="10762" max="10762" width="9.28515625" style="280" customWidth="1"/>
    <col min="10763" max="10763" width="10.5703125" style="280" customWidth="1"/>
    <col min="10764" max="10764" width="8.7109375" style="280" customWidth="1"/>
    <col min="10765" max="10765" width="7.42578125" style="280" customWidth="1"/>
    <col min="10766" max="10766" width="8.5703125" style="280" customWidth="1"/>
    <col min="10767" max="10767" width="8.7109375" style="280" customWidth="1"/>
    <col min="10768" max="10768" width="8.5703125" style="280" customWidth="1"/>
    <col min="10769" max="10769" width="7.85546875" style="280" customWidth="1"/>
    <col min="10770" max="10770" width="8.5703125" style="280" customWidth="1"/>
    <col min="10771" max="10772" width="10.5703125" style="280" customWidth="1"/>
    <col min="10773" max="10773" width="11.140625" style="280" customWidth="1"/>
    <col min="10774" max="10774" width="10.7109375" style="280" bestFit="1" customWidth="1"/>
    <col min="10775" max="11009" width="9.140625" style="280"/>
    <col min="11010" max="11010" width="11.28515625" style="280" customWidth="1"/>
    <col min="11011" max="11011" width="9.7109375" style="280" customWidth="1"/>
    <col min="11012" max="11012" width="8.140625" style="280" customWidth="1"/>
    <col min="11013" max="11013" width="7.42578125" style="280" customWidth="1"/>
    <col min="11014" max="11014" width="9.140625" style="280" customWidth="1"/>
    <col min="11015" max="11015" width="9.5703125" style="280" customWidth="1"/>
    <col min="11016" max="11016" width="8.140625" style="280" customWidth="1"/>
    <col min="11017" max="11017" width="6.85546875" style="280" customWidth="1"/>
    <col min="11018" max="11018" width="9.28515625" style="280" customWidth="1"/>
    <col min="11019" max="11019" width="10.5703125" style="280" customWidth="1"/>
    <col min="11020" max="11020" width="8.7109375" style="280" customWidth="1"/>
    <col min="11021" max="11021" width="7.42578125" style="280" customWidth="1"/>
    <col min="11022" max="11022" width="8.5703125" style="280" customWidth="1"/>
    <col min="11023" max="11023" width="8.7109375" style="280" customWidth="1"/>
    <col min="11024" max="11024" width="8.5703125" style="280" customWidth="1"/>
    <col min="11025" max="11025" width="7.85546875" style="280" customWidth="1"/>
    <col min="11026" max="11026" width="8.5703125" style="280" customWidth="1"/>
    <col min="11027" max="11028" width="10.5703125" style="280" customWidth="1"/>
    <col min="11029" max="11029" width="11.140625" style="280" customWidth="1"/>
    <col min="11030" max="11030" width="10.7109375" style="280" bestFit="1" customWidth="1"/>
    <col min="11031" max="11265" width="9.140625" style="280"/>
    <col min="11266" max="11266" width="11.28515625" style="280" customWidth="1"/>
    <col min="11267" max="11267" width="9.7109375" style="280" customWidth="1"/>
    <col min="11268" max="11268" width="8.140625" style="280" customWidth="1"/>
    <col min="11269" max="11269" width="7.42578125" style="280" customWidth="1"/>
    <col min="11270" max="11270" width="9.140625" style="280" customWidth="1"/>
    <col min="11271" max="11271" width="9.5703125" style="280" customWidth="1"/>
    <col min="11272" max="11272" width="8.140625" style="280" customWidth="1"/>
    <col min="11273" max="11273" width="6.85546875" style="280" customWidth="1"/>
    <col min="11274" max="11274" width="9.28515625" style="280" customWidth="1"/>
    <col min="11275" max="11275" width="10.5703125" style="280" customWidth="1"/>
    <col min="11276" max="11276" width="8.7109375" style="280" customWidth="1"/>
    <col min="11277" max="11277" width="7.42578125" style="280" customWidth="1"/>
    <col min="11278" max="11278" width="8.5703125" style="280" customWidth="1"/>
    <col min="11279" max="11279" width="8.7109375" style="280" customWidth="1"/>
    <col min="11280" max="11280" width="8.5703125" style="280" customWidth="1"/>
    <col min="11281" max="11281" width="7.85546875" style="280" customWidth="1"/>
    <col min="11282" max="11282" width="8.5703125" style="280" customWidth="1"/>
    <col min="11283" max="11284" width="10.5703125" style="280" customWidth="1"/>
    <col min="11285" max="11285" width="11.140625" style="280" customWidth="1"/>
    <col min="11286" max="11286" width="10.7109375" style="280" bestFit="1" customWidth="1"/>
    <col min="11287" max="11521" width="9.140625" style="280"/>
    <col min="11522" max="11522" width="11.28515625" style="280" customWidth="1"/>
    <col min="11523" max="11523" width="9.7109375" style="280" customWidth="1"/>
    <col min="11524" max="11524" width="8.140625" style="280" customWidth="1"/>
    <col min="11525" max="11525" width="7.42578125" style="280" customWidth="1"/>
    <col min="11526" max="11526" width="9.140625" style="280" customWidth="1"/>
    <col min="11527" max="11527" width="9.5703125" style="280" customWidth="1"/>
    <col min="11528" max="11528" width="8.140625" style="280" customWidth="1"/>
    <col min="11529" max="11529" width="6.85546875" style="280" customWidth="1"/>
    <col min="11530" max="11530" width="9.28515625" style="280" customWidth="1"/>
    <col min="11531" max="11531" width="10.5703125" style="280" customWidth="1"/>
    <col min="11532" max="11532" width="8.7109375" style="280" customWidth="1"/>
    <col min="11533" max="11533" width="7.42578125" style="280" customWidth="1"/>
    <col min="11534" max="11534" width="8.5703125" style="280" customWidth="1"/>
    <col min="11535" max="11535" width="8.7109375" style="280" customWidth="1"/>
    <col min="11536" max="11536" width="8.5703125" style="280" customWidth="1"/>
    <col min="11537" max="11537" width="7.85546875" style="280" customWidth="1"/>
    <col min="11538" max="11538" width="8.5703125" style="280" customWidth="1"/>
    <col min="11539" max="11540" width="10.5703125" style="280" customWidth="1"/>
    <col min="11541" max="11541" width="11.140625" style="280" customWidth="1"/>
    <col min="11542" max="11542" width="10.7109375" style="280" bestFit="1" customWidth="1"/>
    <col min="11543" max="11777" width="9.140625" style="280"/>
    <col min="11778" max="11778" width="11.28515625" style="280" customWidth="1"/>
    <col min="11779" max="11779" width="9.7109375" style="280" customWidth="1"/>
    <col min="11780" max="11780" width="8.140625" style="280" customWidth="1"/>
    <col min="11781" max="11781" width="7.42578125" style="280" customWidth="1"/>
    <col min="11782" max="11782" width="9.140625" style="280" customWidth="1"/>
    <col min="11783" max="11783" width="9.5703125" style="280" customWidth="1"/>
    <col min="11784" max="11784" width="8.140625" style="280" customWidth="1"/>
    <col min="11785" max="11785" width="6.85546875" style="280" customWidth="1"/>
    <col min="11786" max="11786" width="9.28515625" style="280" customWidth="1"/>
    <col min="11787" max="11787" width="10.5703125" style="280" customWidth="1"/>
    <col min="11788" max="11788" width="8.7109375" style="280" customWidth="1"/>
    <col min="11789" max="11789" width="7.42578125" style="280" customWidth="1"/>
    <col min="11790" max="11790" width="8.5703125" style="280" customWidth="1"/>
    <col min="11791" max="11791" width="8.7109375" style="280" customWidth="1"/>
    <col min="11792" max="11792" width="8.5703125" style="280" customWidth="1"/>
    <col min="11793" max="11793" width="7.85546875" style="280" customWidth="1"/>
    <col min="11794" max="11794" width="8.5703125" style="280" customWidth="1"/>
    <col min="11795" max="11796" width="10.5703125" style="280" customWidth="1"/>
    <col min="11797" max="11797" width="11.140625" style="280" customWidth="1"/>
    <col min="11798" max="11798" width="10.7109375" style="280" bestFit="1" customWidth="1"/>
    <col min="11799" max="12033" width="9.140625" style="280"/>
    <col min="12034" max="12034" width="11.28515625" style="280" customWidth="1"/>
    <col min="12035" max="12035" width="9.7109375" style="280" customWidth="1"/>
    <col min="12036" max="12036" width="8.140625" style="280" customWidth="1"/>
    <col min="12037" max="12037" width="7.42578125" style="280" customWidth="1"/>
    <col min="12038" max="12038" width="9.140625" style="280" customWidth="1"/>
    <col min="12039" max="12039" width="9.5703125" style="280" customWidth="1"/>
    <col min="12040" max="12040" width="8.140625" style="280" customWidth="1"/>
    <col min="12041" max="12041" width="6.85546875" style="280" customWidth="1"/>
    <col min="12042" max="12042" width="9.28515625" style="280" customWidth="1"/>
    <col min="12043" max="12043" width="10.5703125" style="280" customWidth="1"/>
    <col min="12044" max="12044" width="8.7109375" style="280" customWidth="1"/>
    <col min="12045" max="12045" width="7.42578125" style="280" customWidth="1"/>
    <col min="12046" max="12046" width="8.5703125" style="280" customWidth="1"/>
    <col min="12047" max="12047" width="8.7109375" style="280" customWidth="1"/>
    <col min="12048" max="12048" width="8.5703125" style="280" customWidth="1"/>
    <col min="12049" max="12049" width="7.85546875" style="280" customWidth="1"/>
    <col min="12050" max="12050" width="8.5703125" style="280" customWidth="1"/>
    <col min="12051" max="12052" width="10.5703125" style="280" customWidth="1"/>
    <col min="12053" max="12053" width="11.140625" style="280" customWidth="1"/>
    <col min="12054" max="12054" width="10.7109375" style="280" bestFit="1" customWidth="1"/>
    <col min="12055" max="12289" width="9.140625" style="280"/>
    <col min="12290" max="12290" width="11.28515625" style="280" customWidth="1"/>
    <col min="12291" max="12291" width="9.7109375" style="280" customWidth="1"/>
    <col min="12292" max="12292" width="8.140625" style="280" customWidth="1"/>
    <col min="12293" max="12293" width="7.42578125" style="280" customWidth="1"/>
    <col min="12294" max="12294" width="9.140625" style="280" customWidth="1"/>
    <col min="12295" max="12295" width="9.5703125" style="280" customWidth="1"/>
    <col min="12296" max="12296" width="8.140625" style="280" customWidth="1"/>
    <col min="12297" max="12297" width="6.85546875" style="280" customWidth="1"/>
    <col min="12298" max="12298" width="9.28515625" style="280" customWidth="1"/>
    <col min="12299" max="12299" width="10.5703125" style="280" customWidth="1"/>
    <col min="12300" max="12300" width="8.7109375" style="280" customWidth="1"/>
    <col min="12301" max="12301" width="7.42578125" style="280" customWidth="1"/>
    <col min="12302" max="12302" width="8.5703125" style="280" customWidth="1"/>
    <col min="12303" max="12303" width="8.7109375" style="280" customWidth="1"/>
    <col min="12304" max="12304" width="8.5703125" style="280" customWidth="1"/>
    <col min="12305" max="12305" width="7.85546875" style="280" customWidth="1"/>
    <col min="12306" max="12306" width="8.5703125" style="280" customWidth="1"/>
    <col min="12307" max="12308" width="10.5703125" style="280" customWidth="1"/>
    <col min="12309" max="12309" width="11.140625" style="280" customWidth="1"/>
    <col min="12310" max="12310" width="10.7109375" style="280" bestFit="1" customWidth="1"/>
    <col min="12311" max="12545" width="9.140625" style="280"/>
    <col min="12546" max="12546" width="11.28515625" style="280" customWidth="1"/>
    <col min="12547" max="12547" width="9.7109375" style="280" customWidth="1"/>
    <col min="12548" max="12548" width="8.140625" style="280" customWidth="1"/>
    <col min="12549" max="12549" width="7.42578125" style="280" customWidth="1"/>
    <col min="12550" max="12550" width="9.140625" style="280" customWidth="1"/>
    <col min="12551" max="12551" width="9.5703125" style="280" customWidth="1"/>
    <col min="12552" max="12552" width="8.140625" style="280" customWidth="1"/>
    <col min="12553" max="12553" width="6.85546875" style="280" customWidth="1"/>
    <col min="12554" max="12554" width="9.28515625" style="280" customWidth="1"/>
    <col min="12555" max="12555" width="10.5703125" style="280" customWidth="1"/>
    <col min="12556" max="12556" width="8.7109375" style="280" customWidth="1"/>
    <col min="12557" max="12557" width="7.42578125" style="280" customWidth="1"/>
    <col min="12558" max="12558" width="8.5703125" style="280" customWidth="1"/>
    <col min="12559" max="12559" width="8.7109375" style="280" customWidth="1"/>
    <col min="12560" max="12560" width="8.5703125" style="280" customWidth="1"/>
    <col min="12561" max="12561" width="7.85546875" style="280" customWidth="1"/>
    <col min="12562" max="12562" width="8.5703125" style="280" customWidth="1"/>
    <col min="12563" max="12564" width="10.5703125" style="280" customWidth="1"/>
    <col min="12565" max="12565" width="11.140625" style="280" customWidth="1"/>
    <col min="12566" max="12566" width="10.7109375" style="280" bestFit="1" customWidth="1"/>
    <col min="12567" max="12801" width="9.140625" style="280"/>
    <col min="12802" max="12802" width="11.28515625" style="280" customWidth="1"/>
    <col min="12803" max="12803" width="9.7109375" style="280" customWidth="1"/>
    <col min="12804" max="12804" width="8.140625" style="280" customWidth="1"/>
    <col min="12805" max="12805" width="7.42578125" style="280" customWidth="1"/>
    <col min="12806" max="12806" width="9.140625" style="280" customWidth="1"/>
    <col min="12807" max="12807" width="9.5703125" style="280" customWidth="1"/>
    <col min="12808" max="12808" width="8.140625" style="280" customWidth="1"/>
    <col min="12809" max="12809" width="6.85546875" style="280" customWidth="1"/>
    <col min="12810" max="12810" width="9.28515625" style="280" customWidth="1"/>
    <col min="12811" max="12811" width="10.5703125" style="280" customWidth="1"/>
    <col min="12812" max="12812" width="8.7109375" style="280" customWidth="1"/>
    <col min="12813" max="12813" width="7.42578125" style="280" customWidth="1"/>
    <col min="12814" max="12814" width="8.5703125" style="280" customWidth="1"/>
    <col min="12815" max="12815" width="8.7109375" style="280" customWidth="1"/>
    <col min="12816" max="12816" width="8.5703125" style="280" customWidth="1"/>
    <col min="12817" max="12817" width="7.85546875" style="280" customWidth="1"/>
    <col min="12818" max="12818" width="8.5703125" style="280" customWidth="1"/>
    <col min="12819" max="12820" width="10.5703125" style="280" customWidth="1"/>
    <col min="12821" max="12821" width="11.140625" style="280" customWidth="1"/>
    <col min="12822" max="12822" width="10.7109375" style="280" bestFit="1" customWidth="1"/>
    <col min="12823" max="13057" width="9.140625" style="280"/>
    <col min="13058" max="13058" width="11.28515625" style="280" customWidth="1"/>
    <col min="13059" max="13059" width="9.7109375" style="280" customWidth="1"/>
    <col min="13060" max="13060" width="8.140625" style="280" customWidth="1"/>
    <col min="13061" max="13061" width="7.42578125" style="280" customWidth="1"/>
    <col min="13062" max="13062" width="9.140625" style="280" customWidth="1"/>
    <col min="13063" max="13063" width="9.5703125" style="280" customWidth="1"/>
    <col min="13064" max="13064" width="8.140625" style="280" customWidth="1"/>
    <col min="13065" max="13065" width="6.85546875" style="280" customWidth="1"/>
    <col min="13066" max="13066" width="9.28515625" style="280" customWidth="1"/>
    <col min="13067" max="13067" width="10.5703125" style="280" customWidth="1"/>
    <col min="13068" max="13068" width="8.7109375" style="280" customWidth="1"/>
    <col min="13069" max="13069" width="7.42578125" style="280" customWidth="1"/>
    <col min="13070" max="13070" width="8.5703125" style="280" customWidth="1"/>
    <col min="13071" max="13071" width="8.7109375" style="280" customWidth="1"/>
    <col min="13072" max="13072" width="8.5703125" style="280" customWidth="1"/>
    <col min="13073" max="13073" width="7.85546875" style="280" customWidth="1"/>
    <col min="13074" max="13074" width="8.5703125" style="280" customWidth="1"/>
    <col min="13075" max="13076" width="10.5703125" style="280" customWidth="1"/>
    <col min="13077" max="13077" width="11.140625" style="280" customWidth="1"/>
    <col min="13078" max="13078" width="10.7109375" style="280" bestFit="1" customWidth="1"/>
    <col min="13079" max="13313" width="9.140625" style="280"/>
    <col min="13314" max="13314" width="11.28515625" style="280" customWidth="1"/>
    <col min="13315" max="13315" width="9.7109375" style="280" customWidth="1"/>
    <col min="13316" max="13316" width="8.140625" style="280" customWidth="1"/>
    <col min="13317" max="13317" width="7.42578125" style="280" customWidth="1"/>
    <col min="13318" max="13318" width="9.140625" style="280" customWidth="1"/>
    <col min="13319" max="13319" width="9.5703125" style="280" customWidth="1"/>
    <col min="13320" max="13320" width="8.140625" style="280" customWidth="1"/>
    <col min="13321" max="13321" width="6.85546875" style="280" customWidth="1"/>
    <col min="13322" max="13322" width="9.28515625" style="280" customWidth="1"/>
    <col min="13323" max="13323" width="10.5703125" style="280" customWidth="1"/>
    <col min="13324" max="13324" width="8.7109375" style="280" customWidth="1"/>
    <col min="13325" max="13325" width="7.42578125" style="280" customWidth="1"/>
    <col min="13326" max="13326" width="8.5703125" style="280" customWidth="1"/>
    <col min="13327" max="13327" width="8.7109375" style="280" customWidth="1"/>
    <col min="13328" max="13328" width="8.5703125" style="280" customWidth="1"/>
    <col min="13329" max="13329" width="7.85546875" style="280" customWidth="1"/>
    <col min="13330" max="13330" width="8.5703125" style="280" customWidth="1"/>
    <col min="13331" max="13332" width="10.5703125" style="280" customWidth="1"/>
    <col min="13333" max="13333" width="11.140625" style="280" customWidth="1"/>
    <col min="13334" max="13334" width="10.7109375" style="280" bestFit="1" customWidth="1"/>
    <col min="13335" max="13569" width="9.140625" style="280"/>
    <col min="13570" max="13570" width="11.28515625" style="280" customWidth="1"/>
    <col min="13571" max="13571" width="9.7109375" style="280" customWidth="1"/>
    <col min="13572" max="13572" width="8.140625" style="280" customWidth="1"/>
    <col min="13573" max="13573" width="7.42578125" style="280" customWidth="1"/>
    <col min="13574" max="13574" width="9.140625" style="280" customWidth="1"/>
    <col min="13575" max="13575" width="9.5703125" style="280" customWidth="1"/>
    <col min="13576" max="13576" width="8.140625" style="280" customWidth="1"/>
    <col min="13577" max="13577" width="6.85546875" style="280" customWidth="1"/>
    <col min="13578" max="13578" width="9.28515625" style="280" customWidth="1"/>
    <col min="13579" max="13579" width="10.5703125" style="280" customWidth="1"/>
    <col min="13580" max="13580" width="8.7109375" style="280" customWidth="1"/>
    <col min="13581" max="13581" width="7.42578125" style="280" customWidth="1"/>
    <col min="13582" max="13582" width="8.5703125" style="280" customWidth="1"/>
    <col min="13583" max="13583" width="8.7109375" style="280" customWidth="1"/>
    <col min="13584" max="13584" width="8.5703125" style="280" customWidth="1"/>
    <col min="13585" max="13585" width="7.85546875" style="280" customWidth="1"/>
    <col min="13586" max="13586" width="8.5703125" style="280" customWidth="1"/>
    <col min="13587" max="13588" width="10.5703125" style="280" customWidth="1"/>
    <col min="13589" max="13589" width="11.140625" style="280" customWidth="1"/>
    <col min="13590" max="13590" width="10.7109375" style="280" bestFit="1" customWidth="1"/>
    <col min="13591" max="13825" width="9.140625" style="280"/>
    <col min="13826" max="13826" width="11.28515625" style="280" customWidth="1"/>
    <col min="13827" max="13827" width="9.7109375" style="280" customWidth="1"/>
    <col min="13828" max="13828" width="8.140625" style="280" customWidth="1"/>
    <col min="13829" max="13829" width="7.42578125" style="280" customWidth="1"/>
    <col min="13830" max="13830" width="9.140625" style="280" customWidth="1"/>
    <col min="13831" max="13831" width="9.5703125" style="280" customWidth="1"/>
    <col min="13832" max="13832" width="8.140625" style="280" customWidth="1"/>
    <col min="13833" max="13833" width="6.85546875" style="280" customWidth="1"/>
    <col min="13834" max="13834" width="9.28515625" style="280" customWidth="1"/>
    <col min="13835" max="13835" width="10.5703125" style="280" customWidth="1"/>
    <col min="13836" max="13836" width="8.7109375" style="280" customWidth="1"/>
    <col min="13837" max="13837" width="7.42578125" style="280" customWidth="1"/>
    <col min="13838" max="13838" width="8.5703125" style="280" customWidth="1"/>
    <col min="13839" max="13839" width="8.7109375" style="280" customWidth="1"/>
    <col min="13840" max="13840" width="8.5703125" style="280" customWidth="1"/>
    <col min="13841" max="13841" width="7.85546875" style="280" customWidth="1"/>
    <col min="13842" max="13842" width="8.5703125" style="280" customWidth="1"/>
    <col min="13843" max="13844" width="10.5703125" style="280" customWidth="1"/>
    <col min="13845" max="13845" width="11.140625" style="280" customWidth="1"/>
    <col min="13846" max="13846" width="10.7109375" style="280" bestFit="1" customWidth="1"/>
    <col min="13847" max="14081" width="9.140625" style="280"/>
    <col min="14082" max="14082" width="11.28515625" style="280" customWidth="1"/>
    <col min="14083" max="14083" width="9.7109375" style="280" customWidth="1"/>
    <col min="14084" max="14084" width="8.140625" style="280" customWidth="1"/>
    <col min="14085" max="14085" width="7.42578125" style="280" customWidth="1"/>
    <col min="14086" max="14086" width="9.140625" style="280" customWidth="1"/>
    <col min="14087" max="14087" width="9.5703125" style="280" customWidth="1"/>
    <col min="14088" max="14088" width="8.140625" style="280" customWidth="1"/>
    <col min="14089" max="14089" width="6.85546875" style="280" customWidth="1"/>
    <col min="14090" max="14090" width="9.28515625" style="280" customWidth="1"/>
    <col min="14091" max="14091" width="10.5703125" style="280" customWidth="1"/>
    <col min="14092" max="14092" width="8.7109375" style="280" customWidth="1"/>
    <col min="14093" max="14093" width="7.42578125" style="280" customWidth="1"/>
    <col min="14094" max="14094" width="8.5703125" style="280" customWidth="1"/>
    <col min="14095" max="14095" width="8.7109375" style="280" customWidth="1"/>
    <col min="14096" max="14096" width="8.5703125" style="280" customWidth="1"/>
    <col min="14097" max="14097" width="7.85546875" style="280" customWidth="1"/>
    <col min="14098" max="14098" width="8.5703125" style="280" customWidth="1"/>
    <col min="14099" max="14100" width="10.5703125" style="280" customWidth="1"/>
    <col min="14101" max="14101" width="11.140625" style="280" customWidth="1"/>
    <col min="14102" max="14102" width="10.7109375" style="280" bestFit="1" customWidth="1"/>
    <col min="14103" max="14337" width="9.140625" style="280"/>
    <col min="14338" max="14338" width="11.28515625" style="280" customWidth="1"/>
    <col min="14339" max="14339" width="9.7109375" style="280" customWidth="1"/>
    <col min="14340" max="14340" width="8.140625" style="280" customWidth="1"/>
    <col min="14341" max="14341" width="7.42578125" style="280" customWidth="1"/>
    <col min="14342" max="14342" width="9.140625" style="280" customWidth="1"/>
    <col min="14343" max="14343" width="9.5703125" style="280" customWidth="1"/>
    <col min="14344" max="14344" width="8.140625" style="280" customWidth="1"/>
    <col min="14345" max="14345" width="6.85546875" style="280" customWidth="1"/>
    <col min="14346" max="14346" width="9.28515625" style="280" customWidth="1"/>
    <col min="14347" max="14347" width="10.5703125" style="280" customWidth="1"/>
    <col min="14348" max="14348" width="8.7109375" style="280" customWidth="1"/>
    <col min="14349" max="14349" width="7.42578125" style="280" customWidth="1"/>
    <col min="14350" max="14350" width="8.5703125" style="280" customWidth="1"/>
    <col min="14351" max="14351" width="8.7109375" style="280" customWidth="1"/>
    <col min="14352" max="14352" width="8.5703125" style="280" customWidth="1"/>
    <col min="14353" max="14353" width="7.85546875" style="280" customWidth="1"/>
    <col min="14354" max="14354" width="8.5703125" style="280" customWidth="1"/>
    <col min="14355" max="14356" width="10.5703125" style="280" customWidth="1"/>
    <col min="14357" max="14357" width="11.140625" style="280" customWidth="1"/>
    <col min="14358" max="14358" width="10.7109375" style="280" bestFit="1" customWidth="1"/>
    <col min="14359" max="14593" width="9.140625" style="280"/>
    <col min="14594" max="14594" width="11.28515625" style="280" customWidth="1"/>
    <col min="14595" max="14595" width="9.7109375" style="280" customWidth="1"/>
    <col min="14596" max="14596" width="8.140625" style="280" customWidth="1"/>
    <col min="14597" max="14597" width="7.42578125" style="280" customWidth="1"/>
    <col min="14598" max="14598" width="9.140625" style="280" customWidth="1"/>
    <col min="14599" max="14599" width="9.5703125" style="280" customWidth="1"/>
    <col min="14600" max="14600" width="8.140625" style="280" customWidth="1"/>
    <col min="14601" max="14601" width="6.85546875" style="280" customWidth="1"/>
    <col min="14602" max="14602" width="9.28515625" style="280" customWidth="1"/>
    <col min="14603" max="14603" width="10.5703125" style="280" customWidth="1"/>
    <col min="14604" max="14604" width="8.7109375" style="280" customWidth="1"/>
    <col min="14605" max="14605" width="7.42578125" style="280" customWidth="1"/>
    <col min="14606" max="14606" width="8.5703125" style="280" customWidth="1"/>
    <col min="14607" max="14607" width="8.7109375" style="280" customWidth="1"/>
    <col min="14608" max="14608" width="8.5703125" style="280" customWidth="1"/>
    <col min="14609" max="14609" width="7.85546875" style="280" customWidth="1"/>
    <col min="14610" max="14610" width="8.5703125" style="280" customWidth="1"/>
    <col min="14611" max="14612" width="10.5703125" style="280" customWidth="1"/>
    <col min="14613" max="14613" width="11.140625" style="280" customWidth="1"/>
    <col min="14614" max="14614" width="10.7109375" style="280" bestFit="1" customWidth="1"/>
    <col min="14615" max="14849" width="9.140625" style="280"/>
    <col min="14850" max="14850" width="11.28515625" style="280" customWidth="1"/>
    <col min="14851" max="14851" width="9.7109375" style="280" customWidth="1"/>
    <col min="14852" max="14852" width="8.140625" style="280" customWidth="1"/>
    <col min="14853" max="14853" width="7.42578125" style="280" customWidth="1"/>
    <col min="14854" max="14854" width="9.140625" style="280" customWidth="1"/>
    <col min="14855" max="14855" width="9.5703125" style="280" customWidth="1"/>
    <col min="14856" max="14856" width="8.140625" style="280" customWidth="1"/>
    <col min="14857" max="14857" width="6.85546875" style="280" customWidth="1"/>
    <col min="14858" max="14858" width="9.28515625" style="280" customWidth="1"/>
    <col min="14859" max="14859" width="10.5703125" style="280" customWidth="1"/>
    <col min="14860" max="14860" width="8.7109375" style="280" customWidth="1"/>
    <col min="14861" max="14861" width="7.42578125" style="280" customWidth="1"/>
    <col min="14862" max="14862" width="8.5703125" style="280" customWidth="1"/>
    <col min="14863" max="14863" width="8.7109375" style="280" customWidth="1"/>
    <col min="14864" max="14864" width="8.5703125" style="280" customWidth="1"/>
    <col min="14865" max="14865" width="7.85546875" style="280" customWidth="1"/>
    <col min="14866" max="14866" width="8.5703125" style="280" customWidth="1"/>
    <col min="14867" max="14868" width="10.5703125" style="280" customWidth="1"/>
    <col min="14869" max="14869" width="11.140625" style="280" customWidth="1"/>
    <col min="14870" max="14870" width="10.7109375" style="280" bestFit="1" customWidth="1"/>
    <col min="14871" max="15105" width="9.140625" style="280"/>
    <col min="15106" max="15106" width="11.28515625" style="280" customWidth="1"/>
    <col min="15107" max="15107" width="9.7109375" style="280" customWidth="1"/>
    <col min="15108" max="15108" width="8.140625" style="280" customWidth="1"/>
    <col min="15109" max="15109" width="7.42578125" style="280" customWidth="1"/>
    <col min="15110" max="15110" width="9.140625" style="280" customWidth="1"/>
    <col min="15111" max="15111" width="9.5703125" style="280" customWidth="1"/>
    <col min="15112" max="15112" width="8.140625" style="280" customWidth="1"/>
    <col min="15113" max="15113" width="6.85546875" style="280" customWidth="1"/>
    <col min="15114" max="15114" width="9.28515625" style="280" customWidth="1"/>
    <col min="15115" max="15115" width="10.5703125" style="280" customWidth="1"/>
    <col min="15116" max="15116" width="8.7109375" style="280" customWidth="1"/>
    <col min="15117" max="15117" width="7.42578125" style="280" customWidth="1"/>
    <col min="15118" max="15118" width="8.5703125" style="280" customWidth="1"/>
    <col min="15119" max="15119" width="8.7109375" style="280" customWidth="1"/>
    <col min="15120" max="15120" width="8.5703125" style="280" customWidth="1"/>
    <col min="15121" max="15121" width="7.85546875" style="280" customWidth="1"/>
    <col min="15122" max="15122" width="8.5703125" style="280" customWidth="1"/>
    <col min="15123" max="15124" width="10.5703125" style="280" customWidth="1"/>
    <col min="15125" max="15125" width="11.140625" style="280" customWidth="1"/>
    <col min="15126" max="15126" width="10.7109375" style="280" bestFit="1" customWidth="1"/>
    <col min="15127" max="15361" width="9.140625" style="280"/>
    <col min="15362" max="15362" width="11.28515625" style="280" customWidth="1"/>
    <col min="15363" max="15363" width="9.7109375" style="280" customWidth="1"/>
    <col min="15364" max="15364" width="8.140625" style="280" customWidth="1"/>
    <col min="15365" max="15365" width="7.42578125" style="280" customWidth="1"/>
    <col min="15366" max="15366" width="9.140625" style="280" customWidth="1"/>
    <col min="15367" max="15367" width="9.5703125" style="280" customWidth="1"/>
    <col min="15368" max="15368" width="8.140625" style="280" customWidth="1"/>
    <col min="15369" max="15369" width="6.85546875" style="280" customWidth="1"/>
    <col min="15370" max="15370" width="9.28515625" style="280" customWidth="1"/>
    <col min="15371" max="15371" width="10.5703125" style="280" customWidth="1"/>
    <col min="15372" max="15372" width="8.7109375" style="280" customWidth="1"/>
    <col min="15373" max="15373" width="7.42578125" style="280" customWidth="1"/>
    <col min="15374" max="15374" width="8.5703125" style="280" customWidth="1"/>
    <col min="15375" max="15375" width="8.7109375" style="280" customWidth="1"/>
    <col min="15376" max="15376" width="8.5703125" style="280" customWidth="1"/>
    <col min="15377" max="15377" width="7.85546875" style="280" customWidth="1"/>
    <col min="15378" max="15378" width="8.5703125" style="280" customWidth="1"/>
    <col min="15379" max="15380" width="10.5703125" style="280" customWidth="1"/>
    <col min="15381" max="15381" width="11.140625" style="280" customWidth="1"/>
    <col min="15382" max="15382" width="10.7109375" style="280" bestFit="1" customWidth="1"/>
    <col min="15383" max="15617" width="9.140625" style="280"/>
    <col min="15618" max="15618" width="11.28515625" style="280" customWidth="1"/>
    <col min="15619" max="15619" width="9.7109375" style="280" customWidth="1"/>
    <col min="15620" max="15620" width="8.140625" style="280" customWidth="1"/>
    <col min="15621" max="15621" width="7.42578125" style="280" customWidth="1"/>
    <col min="15622" max="15622" width="9.140625" style="280" customWidth="1"/>
    <col min="15623" max="15623" width="9.5703125" style="280" customWidth="1"/>
    <col min="15624" max="15624" width="8.140625" style="280" customWidth="1"/>
    <col min="15625" max="15625" width="6.85546875" style="280" customWidth="1"/>
    <col min="15626" max="15626" width="9.28515625" style="280" customWidth="1"/>
    <col min="15627" max="15627" width="10.5703125" style="280" customWidth="1"/>
    <col min="15628" max="15628" width="8.7109375" style="280" customWidth="1"/>
    <col min="15629" max="15629" width="7.42578125" style="280" customWidth="1"/>
    <col min="15630" max="15630" width="8.5703125" style="280" customWidth="1"/>
    <col min="15631" max="15631" width="8.7109375" style="280" customWidth="1"/>
    <col min="15632" max="15632" width="8.5703125" style="280" customWidth="1"/>
    <col min="15633" max="15633" width="7.85546875" style="280" customWidth="1"/>
    <col min="15634" max="15634" width="8.5703125" style="280" customWidth="1"/>
    <col min="15635" max="15636" width="10.5703125" style="280" customWidth="1"/>
    <col min="15637" max="15637" width="11.140625" style="280" customWidth="1"/>
    <col min="15638" max="15638" width="10.7109375" style="280" bestFit="1" customWidth="1"/>
    <col min="15639" max="15873" width="9.140625" style="280"/>
    <col min="15874" max="15874" width="11.28515625" style="280" customWidth="1"/>
    <col min="15875" max="15875" width="9.7109375" style="280" customWidth="1"/>
    <col min="15876" max="15876" width="8.140625" style="280" customWidth="1"/>
    <col min="15877" max="15877" width="7.42578125" style="280" customWidth="1"/>
    <col min="15878" max="15878" width="9.140625" style="280" customWidth="1"/>
    <col min="15879" max="15879" width="9.5703125" style="280" customWidth="1"/>
    <col min="15880" max="15880" width="8.140625" style="280" customWidth="1"/>
    <col min="15881" max="15881" width="6.85546875" style="280" customWidth="1"/>
    <col min="15882" max="15882" width="9.28515625" style="280" customWidth="1"/>
    <col min="15883" max="15883" width="10.5703125" style="280" customWidth="1"/>
    <col min="15884" max="15884" width="8.7109375" style="280" customWidth="1"/>
    <col min="15885" max="15885" width="7.42578125" style="280" customWidth="1"/>
    <col min="15886" max="15886" width="8.5703125" style="280" customWidth="1"/>
    <col min="15887" max="15887" width="8.7109375" style="280" customWidth="1"/>
    <col min="15888" max="15888" width="8.5703125" style="280" customWidth="1"/>
    <col min="15889" max="15889" width="7.85546875" style="280" customWidth="1"/>
    <col min="15890" max="15890" width="8.5703125" style="280" customWidth="1"/>
    <col min="15891" max="15892" width="10.5703125" style="280" customWidth="1"/>
    <col min="15893" max="15893" width="11.140625" style="280" customWidth="1"/>
    <col min="15894" max="15894" width="10.7109375" style="280" bestFit="1" customWidth="1"/>
    <col min="15895" max="16129" width="9.140625" style="280"/>
    <col min="16130" max="16130" width="11.28515625" style="280" customWidth="1"/>
    <col min="16131" max="16131" width="9.7109375" style="280" customWidth="1"/>
    <col min="16132" max="16132" width="8.140625" style="280" customWidth="1"/>
    <col min="16133" max="16133" width="7.42578125" style="280" customWidth="1"/>
    <col min="16134" max="16134" width="9.140625" style="280" customWidth="1"/>
    <col min="16135" max="16135" width="9.5703125" style="280" customWidth="1"/>
    <col min="16136" max="16136" width="8.140625" style="280" customWidth="1"/>
    <col min="16137" max="16137" width="6.85546875" style="280" customWidth="1"/>
    <col min="16138" max="16138" width="9.28515625" style="280" customWidth="1"/>
    <col min="16139" max="16139" width="10.5703125" style="280" customWidth="1"/>
    <col min="16140" max="16140" width="8.7109375" style="280" customWidth="1"/>
    <col min="16141" max="16141" width="7.42578125" style="280" customWidth="1"/>
    <col min="16142" max="16142" width="8.5703125" style="280" customWidth="1"/>
    <col min="16143" max="16143" width="8.7109375" style="280" customWidth="1"/>
    <col min="16144" max="16144" width="8.5703125" style="280" customWidth="1"/>
    <col min="16145" max="16145" width="7.85546875" style="280" customWidth="1"/>
    <col min="16146" max="16146" width="8.5703125" style="280" customWidth="1"/>
    <col min="16147" max="16148" width="10.5703125" style="280" customWidth="1"/>
    <col min="16149" max="16149" width="11.140625" style="280" customWidth="1"/>
    <col min="16150" max="16150" width="10.7109375" style="280" bestFit="1" customWidth="1"/>
    <col min="16151" max="16384" width="9.140625" style="280"/>
  </cols>
  <sheetData>
    <row r="1" spans="1:24" s="272" customFormat="1" ht="15.75" x14ac:dyDescent="0.25">
      <c r="C1" s="35"/>
      <c r="D1" s="35"/>
      <c r="E1" s="35"/>
      <c r="F1" s="35"/>
      <c r="G1" s="35"/>
      <c r="H1" s="35"/>
      <c r="I1" s="65" t="s">
        <v>0</v>
      </c>
      <c r="J1" s="65"/>
      <c r="S1" s="273"/>
      <c r="T1" s="273"/>
      <c r="U1" s="1297" t="s">
        <v>496</v>
      </c>
      <c r="V1" s="1297"/>
      <c r="W1" s="33"/>
      <c r="X1" s="33"/>
    </row>
    <row r="2" spans="1:24" s="272" customFormat="1" ht="20.25" x14ac:dyDescent="0.3">
      <c r="E2" s="1114" t="s">
        <v>921</v>
      </c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</row>
    <row r="3" spans="1:24" s="272" customFormat="1" ht="20.25" x14ac:dyDescent="0.3">
      <c r="H3" s="34"/>
      <c r="I3" s="34"/>
      <c r="J3" s="34"/>
      <c r="K3" s="34"/>
      <c r="L3" s="34"/>
      <c r="M3" s="34"/>
      <c r="N3" s="34"/>
      <c r="O3" s="34"/>
      <c r="P3" s="34"/>
    </row>
    <row r="4" spans="1:24" ht="15.75" x14ac:dyDescent="0.25">
      <c r="C4" s="1115" t="s">
        <v>988</v>
      </c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271"/>
      <c r="S4" s="68"/>
      <c r="T4" s="68"/>
      <c r="U4" s="68"/>
      <c r="V4" s="68"/>
      <c r="W4" s="65"/>
    </row>
    <row r="5" spans="1:24" x14ac:dyDescent="0.25">
      <c r="C5" s="281"/>
      <c r="D5" s="281"/>
      <c r="E5" s="281"/>
      <c r="F5" s="281"/>
      <c r="G5" s="281"/>
      <c r="H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</row>
    <row r="6" spans="1:24" x14ac:dyDescent="0.25">
      <c r="A6" s="291" t="s">
        <v>687</v>
      </c>
      <c r="B6" s="283"/>
    </row>
    <row r="7" spans="1:24" x14ac:dyDescent="0.25">
      <c r="B7" s="284"/>
    </row>
    <row r="8" spans="1:24" s="291" customFormat="1" ht="24.75" customHeight="1" x14ac:dyDescent="0.25">
      <c r="A8" s="1109" t="s">
        <v>2</v>
      </c>
      <c r="B8" s="1538" t="s">
        <v>3</v>
      </c>
      <c r="C8" s="1539" t="s">
        <v>834</v>
      </c>
      <c r="D8" s="1540"/>
      <c r="E8" s="1540"/>
      <c r="F8" s="1540"/>
      <c r="G8" s="1539" t="s">
        <v>835</v>
      </c>
      <c r="H8" s="1540"/>
      <c r="I8" s="1540"/>
      <c r="J8" s="1540"/>
      <c r="K8" s="1539" t="s">
        <v>836</v>
      </c>
      <c r="L8" s="1540"/>
      <c r="M8" s="1540"/>
      <c r="N8" s="1540"/>
      <c r="O8" s="1539" t="s">
        <v>837</v>
      </c>
      <c r="P8" s="1540"/>
      <c r="Q8" s="1540"/>
      <c r="R8" s="1540"/>
      <c r="S8" s="1541" t="s">
        <v>16</v>
      </c>
      <c r="T8" s="1542"/>
      <c r="U8" s="1542"/>
      <c r="V8" s="1542"/>
    </row>
    <row r="9" spans="1:24" s="285" customFormat="1" ht="29.25" customHeight="1" x14ac:dyDescent="0.25">
      <c r="A9" s="1109"/>
      <c r="B9" s="1538"/>
      <c r="C9" s="1543" t="s">
        <v>838</v>
      </c>
      <c r="D9" s="1545" t="s">
        <v>839</v>
      </c>
      <c r="E9" s="1546"/>
      <c r="F9" s="1547"/>
      <c r="G9" s="1543" t="s">
        <v>838</v>
      </c>
      <c r="H9" s="1545" t="s">
        <v>839</v>
      </c>
      <c r="I9" s="1546"/>
      <c r="J9" s="1547"/>
      <c r="K9" s="1543" t="s">
        <v>838</v>
      </c>
      <c r="L9" s="1545" t="s">
        <v>839</v>
      </c>
      <c r="M9" s="1546"/>
      <c r="N9" s="1547"/>
      <c r="O9" s="1543" t="s">
        <v>838</v>
      </c>
      <c r="P9" s="1545" t="s">
        <v>839</v>
      </c>
      <c r="Q9" s="1546"/>
      <c r="R9" s="1547"/>
      <c r="S9" s="1543" t="s">
        <v>838</v>
      </c>
      <c r="T9" s="1545" t="s">
        <v>839</v>
      </c>
      <c r="U9" s="1546"/>
      <c r="V9" s="1547"/>
    </row>
    <row r="10" spans="1:24" s="285" customFormat="1" ht="46.5" customHeight="1" x14ac:dyDescent="0.25">
      <c r="A10" s="1109"/>
      <c r="B10" s="1538"/>
      <c r="C10" s="1544"/>
      <c r="D10" s="368" t="s">
        <v>840</v>
      </c>
      <c r="E10" s="368" t="s">
        <v>181</v>
      </c>
      <c r="F10" s="368" t="s">
        <v>16</v>
      </c>
      <c r="G10" s="1544"/>
      <c r="H10" s="368" t="s">
        <v>840</v>
      </c>
      <c r="I10" s="368" t="s">
        <v>181</v>
      </c>
      <c r="J10" s="368" t="s">
        <v>16</v>
      </c>
      <c r="K10" s="1544"/>
      <c r="L10" s="368" t="s">
        <v>840</v>
      </c>
      <c r="M10" s="368" t="s">
        <v>181</v>
      </c>
      <c r="N10" s="368" t="s">
        <v>16</v>
      </c>
      <c r="O10" s="1544"/>
      <c r="P10" s="368" t="s">
        <v>840</v>
      </c>
      <c r="Q10" s="368" t="s">
        <v>181</v>
      </c>
      <c r="R10" s="368" t="s">
        <v>16</v>
      </c>
      <c r="S10" s="1544"/>
      <c r="T10" s="368" t="s">
        <v>840</v>
      </c>
      <c r="U10" s="368" t="s">
        <v>181</v>
      </c>
      <c r="V10" s="368" t="s">
        <v>16</v>
      </c>
    </row>
    <row r="11" spans="1:24" s="295" customFormat="1" ht="16.149999999999999" customHeight="1" x14ac:dyDescent="0.25">
      <c r="A11" s="293">
        <v>1</v>
      </c>
      <c r="B11" s="294">
        <v>2</v>
      </c>
      <c r="C11" s="294">
        <v>3</v>
      </c>
      <c r="D11" s="293">
        <v>4</v>
      </c>
      <c r="E11" s="294">
        <v>5</v>
      </c>
      <c r="F11" s="294">
        <v>6</v>
      </c>
      <c r="G11" s="293">
        <v>7</v>
      </c>
      <c r="H11" s="294">
        <v>8</v>
      </c>
      <c r="I11" s="294">
        <v>9</v>
      </c>
      <c r="J11" s="293">
        <v>10</v>
      </c>
      <c r="K11" s="294">
        <v>11</v>
      </c>
      <c r="L11" s="294">
        <v>12</v>
      </c>
      <c r="M11" s="293">
        <v>13</v>
      </c>
      <c r="N11" s="294">
        <v>14</v>
      </c>
      <c r="O11" s="294">
        <v>15</v>
      </c>
      <c r="P11" s="293">
        <v>16</v>
      </c>
      <c r="Q11" s="294">
        <v>17</v>
      </c>
      <c r="R11" s="294">
        <v>18</v>
      </c>
      <c r="S11" s="293">
        <v>19</v>
      </c>
      <c r="T11" s="294">
        <v>20</v>
      </c>
      <c r="U11" s="294">
        <v>21</v>
      </c>
      <c r="V11" s="293">
        <v>22</v>
      </c>
    </row>
    <row r="12" spans="1:24" x14ac:dyDescent="0.25">
      <c r="A12" s="290">
        <v>1</v>
      </c>
      <c r="B12" s="315" t="s">
        <v>641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4" x14ac:dyDescent="0.25">
      <c r="A13" s="290">
        <v>2</v>
      </c>
      <c r="B13" s="315" t="s">
        <v>642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4" x14ac:dyDescent="0.25">
      <c r="A14" s="290">
        <v>3</v>
      </c>
      <c r="B14" s="315" t="s">
        <v>643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4" x14ac:dyDescent="0.25">
      <c r="A15" s="290">
        <v>4</v>
      </c>
      <c r="B15" s="315" t="s">
        <v>644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4" x14ac:dyDescent="0.25">
      <c r="A16" s="290">
        <v>5</v>
      </c>
      <c r="B16" s="315" t="s">
        <v>645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</row>
    <row r="17" spans="1:22" x14ac:dyDescent="0.25">
      <c r="A17" s="290">
        <v>6</v>
      </c>
      <c r="B17" s="315" t="s">
        <v>646</v>
      </c>
      <c r="C17" s="288"/>
      <c r="D17" s="288"/>
      <c r="E17" s="288"/>
      <c r="F17" s="288"/>
      <c r="G17" s="1548" t="s">
        <v>666</v>
      </c>
      <c r="H17" s="1549"/>
      <c r="I17" s="1549"/>
      <c r="J17" s="1549"/>
      <c r="K17" s="1549"/>
      <c r="L17" s="1549"/>
      <c r="M17" s="1549"/>
      <c r="N17" s="1549"/>
      <c r="O17" s="1549"/>
      <c r="P17" s="1549"/>
      <c r="Q17" s="1549"/>
      <c r="R17" s="1549"/>
      <c r="S17" s="1550"/>
      <c r="T17" s="288"/>
      <c r="U17" s="288"/>
      <c r="V17" s="288"/>
    </row>
    <row r="18" spans="1:22" x14ac:dyDescent="0.25">
      <c r="A18" s="290">
        <v>7</v>
      </c>
      <c r="B18" s="315" t="s">
        <v>647</v>
      </c>
      <c r="C18" s="288"/>
      <c r="D18" s="288"/>
      <c r="E18" s="288"/>
      <c r="F18" s="288"/>
      <c r="G18" s="1551"/>
      <c r="H18" s="1552"/>
      <c r="I18" s="1552"/>
      <c r="J18" s="1552"/>
      <c r="K18" s="1552"/>
      <c r="L18" s="1552"/>
      <c r="M18" s="1552"/>
      <c r="N18" s="1552"/>
      <c r="O18" s="1552"/>
      <c r="P18" s="1552"/>
      <c r="Q18" s="1552"/>
      <c r="R18" s="1552"/>
      <c r="S18" s="1553"/>
      <c r="T18" s="288"/>
      <c r="U18" s="288"/>
      <c r="V18" s="288"/>
    </row>
    <row r="19" spans="1:22" x14ac:dyDescent="0.25">
      <c r="A19" s="290">
        <v>8</v>
      </c>
      <c r="B19" s="315" t="s">
        <v>648</v>
      </c>
      <c r="C19" s="288"/>
      <c r="D19" s="288"/>
      <c r="E19" s="288"/>
      <c r="F19" s="288"/>
      <c r="G19" s="1551"/>
      <c r="H19" s="1552"/>
      <c r="I19" s="1552"/>
      <c r="J19" s="1552"/>
      <c r="K19" s="1552"/>
      <c r="L19" s="1552"/>
      <c r="M19" s="1552"/>
      <c r="N19" s="1552"/>
      <c r="O19" s="1552"/>
      <c r="P19" s="1552"/>
      <c r="Q19" s="1552"/>
      <c r="R19" s="1552"/>
      <c r="S19" s="1553"/>
      <c r="T19" s="288"/>
      <c r="U19" s="288"/>
      <c r="V19" s="288"/>
    </row>
    <row r="20" spans="1:22" x14ac:dyDescent="0.25">
      <c r="A20" s="290">
        <v>9</v>
      </c>
      <c r="B20" s="315" t="s">
        <v>649</v>
      </c>
      <c r="C20" s="288"/>
      <c r="D20" s="288"/>
      <c r="E20" s="288"/>
      <c r="F20" s="288"/>
      <c r="G20" s="1551"/>
      <c r="H20" s="1552"/>
      <c r="I20" s="1552"/>
      <c r="J20" s="1552"/>
      <c r="K20" s="1552"/>
      <c r="L20" s="1552"/>
      <c r="M20" s="1552"/>
      <c r="N20" s="1552"/>
      <c r="O20" s="1552"/>
      <c r="P20" s="1552"/>
      <c r="Q20" s="1552"/>
      <c r="R20" s="1552"/>
      <c r="S20" s="1553"/>
      <c r="T20" s="288"/>
      <c r="U20" s="288"/>
      <c r="V20" s="288"/>
    </row>
    <row r="21" spans="1:22" x14ac:dyDescent="0.25">
      <c r="A21" s="290">
        <v>10</v>
      </c>
      <c r="B21" s="315" t="s">
        <v>650</v>
      </c>
      <c r="C21" s="288"/>
      <c r="D21" s="288"/>
      <c r="E21" s="288"/>
      <c r="F21" s="288"/>
      <c r="G21" s="1551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3"/>
      <c r="T21" s="288"/>
      <c r="U21" s="288"/>
      <c r="V21" s="288"/>
    </row>
    <row r="22" spans="1:22" x14ac:dyDescent="0.25">
      <c r="A22" s="290">
        <v>11</v>
      </c>
      <c r="B22" s="315" t="s">
        <v>651</v>
      </c>
      <c r="C22" s="288"/>
      <c r="D22" s="288"/>
      <c r="E22" s="288"/>
      <c r="F22" s="288"/>
      <c r="G22" s="1551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3"/>
      <c r="T22" s="288"/>
      <c r="U22" s="288"/>
      <c r="V22" s="288"/>
    </row>
    <row r="23" spans="1:22" x14ac:dyDescent="0.25">
      <c r="A23" s="290">
        <v>12</v>
      </c>
      <c r="B23" s="315" t="s">
        <v>652</v>
      </c>
      <c r="C23" s="288"/>
      <c r="D23" s="288"/>
      <c r="E23" s="288"/>
      <c r="F23" s="288"/>
      <c r="G23" s="1551"/>
      <c r="H23" s="1552"/>
      <c r="I23" s="1552"/>
      <c r="J23" s="1552"/>
      <c r="K23" s="1552"/>
      <c r="L23" s="1552"/>
      <c r="M23" s="1552"/>
      <c r="N23" s="1552"/>
      <c r="O23" s="1552"/>
      <c r="P23" s="1552"/>
      <c r="Q23" s="1552"/>
      <c r="R23" s="1552"/>
      <c r="S23" s="1553"/>
      <c r="T23" s="288"/>
      <c r="U23" s="288"/>
      <c r="V23" s="288"/>
    </row>
    <row r="24" spans="1:22" x14ac:dyDescent="0.25">
      <c r="A24" s="290">
        <v>13</v>
      </c>
      <c r="B24" s="315" t="s">
        <v>653</v>
      </c>
      <c r="C24" s="288"/>
      <c r="D24" s="288"/>
      <c r="E24" s="288"/>
      <c r="F24" s="288"/>
      <c r="G24" s="1551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3"/>
      <c r="T24" s="288"/>
      <c r="U24" s="288"/>
      <c r="V24" s="288"/>
    </row>
    <row r="25" spans="1:22" x14ac:dyDescent="0.25">
      <c r="A25" s="290">
        <v>14</v>
      </c>
      <c r="B25" s="315" t="s">
        <v>654</v>
      </c>
      <c r="C25" s="288"/>
      <c r="D25" s="288"/>
      <c r="E25" s="288"/>
      <c r="F25" s="288"/>
      <c r="G25" s="1551"/>
      <c r="H25" s="1552"/>
      <c r="I25" s="1552"/>
      <c r="J25" s="1552"/>
      <c r="K25" s="1552"/>
      <c r="L25" s="1552"/>
      <c r="M25" s="1552"/>
      <c r="N25" s="1552"/>
      <c r="O25" s="1552"/>
      <c r="P25" s="1552"/>
      <c r="Q25" s="1552"/>
      <c r="R25" s="1552"/>
      <c r="S25" s="1553"/>
      <c r="T25" s="288"/>
      <c r="U25" s="288"/>
      <c r="V25" s="288"/>
    </row>
    <row r="26" spans="1:22" x14ac:dyDescent="0.25">
      <c r="A26" s="290">
        <v>15</v>
      </c>
      <c r="B26" s="315" t="s">
        <v>655</v>
      </c>
      <c r="C26" s="288"/>
      <c r="D26" s="288"/>
      <c r="E26" s="288"/>
      <c r="F26" s="288"/>
      <c r="G26" s="1551"/>
      <c r="H26" s="1552"/>
      <c r="I26" s="1552"/>
      <c r="J26" s="1552"/>
      <c r="K26" s="1552"/>
      <c r="L26" s="1552"/>
      <c r="M26" s="1552"/>
      <c r="N26" s="1552"/>
      <c r="O26" s="1552"/>
      <c r="P26" s="1552"/>
      <c r="Q26" s="1552"/>
      <c r="R26" s="1552"/>
      <c r="S26" s="1553"/>
      <c r="T26" s="288"/>
      <c r="U26" s="288"/>
      <c r="V26" s="288"/>
    </row>
    <row r="27" spans="1:22" x14ac:dyDescent="0.25">
      <c r="A27" s="290">
        <v>16</v>
      </c>
      <c r="B27" s="315" t="s">
        <v>656</v>
      </c>
      <c r="C27" s="288"/>
      <c r="D27" s="288"/>
      <c r="E27" s="288"/>
      <c r="F27" s="288"/>
      <c r="G27" s="1551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3"/>
      <c r="T27" s="288"/>
      <c r="U27" s="288"/>
      <c r="V27" s="288"/>
    </row>
    <row r="28" spans="1:22" x14ac:dyDescent="0.25">
      <c r="A28" s="290">
        <v>17</v>
      </c>
      <c r="B28" s="315" t="s">
        <v>657</v>
      </c>
      <c r="C28" s="288"/>
      <c r="D28" s="288"/>
      <c r="E28" s="288"/>
      <c r="F28" s="288"/>
      <c r="G28" s="1551"/>
      <c r="H28" s="1552"/>
      <c r="I28" s="1552"/>
      <c r="J28" s="1552"/>
      <c r="K28" s="1552"/>
      <c r="L28" s="1552"/>
      <c r="M28" s="1552"/>
      <c r="N28" s="1552"/>
      <c r="O28" s="1552"/>
      <c r="P28" s="1552"/>
      <c r="Q28" s="1552"/>
      <c r="R28" s="1552"/>
      <c r="S28" s="1553"/>
      <c r="T28" s="288"/>
      <c r="U28" s="288"/>
      <c r="V28" s="288"/>
    </row>
    <row r="29" spans="1:22" x14ac:dyDescent="0.25">
      <c r="A29" s="290">
        <v>18</v>
      </c>
      <c r="B29" s="315" t="s">
        <v>658</v>
      </c>
      <c r="C29" s="288"/>
      <c r="D29" s="288"/>
      <c r="E29" s="288"/>
      <c r="F29" s="288"/>
      <c r="G29" s="1551"/>
      <c r="H29" s="1552"/>
      <c r="I29" s="1552"/>
      <c r="J29" s="1552"/>
      <c r="K29" s="1552"/>
      <c r="L29" s="1552"/>
      <c r="M29" s="1552"/>
      <c r="N29" s="1552"/>
      <c r="O29" s="1552"/>
      <c r="P29" s="1552"/>
      <c r="Q29" s="1552"/>
      <c r="R29" s="1552"/>
      <c r="S29" s="1553"/>
      <c r="T29" s="288"/>
      <c r="U29" s="288"/>
      <c r="V29" s="288"/>
    </row>
    <row r="30" spans="1:22" x14ac:dyDescent="0.25">
      <c r="A30" s="290">
        <v>19</v>
      </c>
      <c r="B30" s="315" t="s">
        <v>659</v>
      </c>
      <c r="C30" s="288"/>
      <c r="D30" s="288"/>
      <c r="E30" s="288"/>
      <c r="F30" s="288"/>
      <c r="G30" s="1554"/>
      <c r="H30" s="1555"/>
      <c r="I30" s="1555"/>
      <c r="J30" s="1555"/>
      <c r="K30" s="1555"/>
      <c r="L30" s="1555"/>
      <c r="M30" s="1555"/>
      <c r="N30" s="1555"/>
      <c r="O30" s="1555"/>
      <c r="P30" s="1555"/>
      <c r="Q30" s="1555"/>
      <c r="R30" s="1555"/>
      <c r="S30" s="1556"/>
      <c r="T30" s="288"/>
      <c r="U30" s="288"/>
      <c r="V30" s="288"/>
    </row>
    <row r="31" spans="1:22" x14ac:dyDescent="0.25">
      <c r="A31" s="290">
        <v>20</v>
      </c>
      <c r="B31" s="315" t="s">
        <v>660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</row>
    <row r="32" spans="1:22" x14ac:dyDescent="0.25">
      <c r="A32" s="290">
        <v>21</v>
      </c>
      <c r="B32" s="315" t="s">
        <v>661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</row>
    <row r="33" spans="1:48" x14ac:dyDescent="0.25">
      <c r="A33" s="290">
        <v>22</v>
      </c>
      <c r="B33" s="315" t="s">
        <v>662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</row>
    <row r="34" spans="1:48" x14ac:dyDescent="0.25">
      <c r="A34" s="290">
        <v>23</v>
      </c>
      <c r="B34" s="315" t="s">
        <v>663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</row>
    <row r="35" spans="1:48" s="288" customFormat="1" x14ac:dyDescent="0.25">
      <c r="A35" s="290">
        <v>24</v>
      </c>
      <c r="B35" s="315" t="s">
        <v>664</v>
      </c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</row>
    <row r="36" spans="1:48" x14ac:dyDescent="0.25">
      <c r="A36" s="1531" t="s">
        <v>16</v>
      </c>
      <c r="B36" s="1532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</row>
    <row r="38" spans="1:48" s="272" customFormat="1" ht="12.75" x14ac:dyDescent="0.2">
      <c r="A38" s="9" t="s">
        <v>1191</v>
      </c>
      <c r="B38" s="297"/>
      <c r="D38" s="343"/>
      <c r="G38" s="9"/>
      <c r="H38" s="9"/>
      <c r="J38" s="9"/>
      <c r="K38" s="344" t="s">
        <v>806</v>
      </c>
      <c r="L38" s="9"/>
      <c r="M38" s="9"/>
      <c r="N38" s="9"/>
      <c r="O38" s="9"/>
      <c r="P38" s="1214" t="s">
        <v>803</v>
      </c>
      <c r="Q38" s="1214"/>
      <c r="R38" s="1214"/>
      <c r="S38" s="1214"/>
      <c r="T38" s="1214"/>
      <c r="U38" s="1214"/>
      <c r="V38" s="9"/>
    </row>
    <row r="39" spans="1:48" s="272" customFormat="1" ht="12.75" customHeight="1" x14ac:dyDescent="0.2">
      <c r="A39" s="297"/>
      <c r="B39" s="297"/>
      <c r="D39" s="343"/>
      <c r="J39" s="9"/>
      <c r="K39" s="344" t="s">
        <v>807</v>
      </c>
      <c r="L39" s="9"/>
      <c r="M39" s="9"/>
      <c r="N39" s="9"/>
      <c r="O39" s="9"/>
      <c r="P39" s="1214" t="s">
        <v>802</v>
      </c>
      <c r="Q39" s="1214"/>
      <c r="R39" s="1214"/>
      <c r="S39" s="1214"/>
      <c r="T39" s="1214"/>
      <c r="U39" s="1214"/>
      <c r="V39" s="9"/>
    </row>
    <row r="40" spans="1:48" s="272" customFormat="1" ht="12.75" customHeight="1" x14ac:dyDescent="0.2">
      <c r="A40" s="322"/>
      <c r="B40" s="322"/>
      <c r="D40" s="343"/>
      <c r="J40" s="9"/>
      <c r="K40" s="344" t="s">
        <v>808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48" s="272" customFormat="1" ht="12.75" x14ac:dyDescent="0.2">
      <c r="A41" s="9"/>
      <c r="B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</sheetData>
  <mergeCells count="24">
    <mergeCell ref="P39:U39"/>
    <mergeCell ref="K9:K10"/>
    <mergeCell ref="O9:O10"/>
    <mergeCell ref="P9:R9"/>
    <mergeCell ref="S9:S10"/>
    <mergeCell ref="T9:V9"/>
    <mergeCell ref="L9:N9"/>
    <mergeCell ref="G17:S30"/>
    <mergeCell ref="A36:B36"/>
    <mergeCell ref="P38:U38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FFC000"/>
    <pageSetUpPr fitToPage="1"/>
  </sheetPr>
  <dimension ref="A1:AV64"/>
  <sheetViews>
    <sheetView tabSelected="1" view="pageBreakPreview" topLeftCell="A31" zoomScale="90" zoomScaleNormal="90" zoomScaleSheetLayoutView="90" workbookViewId="0">
      <selection activeCell="O42" sqref="O42"/>
    </sheetView>
  </sheetViews>
  <sheetFormatPr defaultRowHeight="15" x14ac:dyDescent="0.25"/>
  <cols>
    <col min="1" max="1" width="6.85546875" style="280" customWidth="1"/>
    <col min="2" max="2" width="15.140625" style="280" customWidth="1"/>
    <col min="3" max="3" width="9.7109375" style="280" customWidth="1"/>
    <col min="4" max="4" width="8.140625" style="280" customWidth="1"/>
    <col min="5" max="5" width="8.5703125" style="280" customWidth="1"/>
    <col min="6" max="6" width="9.140625" style="280" customWidth="1"/>
    <col min="7" max="7" width="9.5703125" style="280" customWidth="1"/>
    <col min="8" max="8" width="8.140625" style="280" customWidth="1"/>
    <col min="9" max="9" width="8.28515625" style="280" customWidth="1"/>
    <col min="10" max="10" width="9.28515625" style="280" customWidth="1"/>
    <col min="11" max="11" width="10.5703125" style="280" customWidth="1"/>
    <col min="12" max="13" width="8.7109375" style="280" customWidth="1"/>
    <col min="14" max="14" width="10" style="280" customWidth="1"/>
    <col min="15" max="15" width="8.7109375" style="280" customWidth="1"/>
    <col min="16" max="16" width="9.5703125" style="280" customWidth="1"/>
    <col min="17" max="17" width="7.85546875" style="280" customWidth="1"/>
    <col min="18" max="18" width="9.42578125" style="280" customWidth="1"/>
    <col min="19" max="20" width="10.5703125" style="280" customWidth="1"/>
    <col min="21" max="21" width="11.140625" style="280" customWidth="1"/>
    <col min="22" max="22" width="10.7109375" style="280" bestFit="1" customWidth="1"/>
    <col min="23" max="25" width="9.140625" style="280"/>
    <col min="26" max="26" width="18.85546875" style="280" customWidth="1"/>
    <col min="27" max="257" width="9.140625" style="280"/>
    <col min="258" max="258" width="11.28515625" style="280" customWidth="1"/>
    <col min="259" max="259" width="9.7109375" style="280" customWidth="1"/>
    <col min="260" max="260" width="8.140625" style="280" customWidth="1"/>
    <col min="261" max="261" width="7.42578125" style="280" customWidth="1"/>
    <col min="262" max="262" width="9.140625" style="280" customWidth="1"/>
    <col min="263" max="263" width="9.5703125" style="280" customWidth="1"/>
    <col min="264" max="264" width="8.140625" style="280" customWidth="1"/>
    <col min="265" max="265" width="6.85546875" style="280" customWidth="1"/>
    <col min="266" max="266" width="9.28515625" style="280" customWidth="1"/>
    <col min="267" max="267" width="10.5703125" style="280" customWidth="1"/>
    <col min="268" max="268" width="8.7109375" style="280" customWidth="1"/>
    <col min="269" max="269" width="7.42578125" style="280" customWidth="1"/>
    <col min="270" max="270" width="8.5703125" style="280" customWidth="1"/>
    <col min="271" max="271" width="8.7109375" style="280" customWidth="1"/>
    <col min="272" max="272" width="8.5703125" style="280" customWidth="1"/>
    <col min="273" max="273" width="7.85546875" style="280" customWidth="1"/>
    <col min="274" max="274" width="8.5703125" style="280" customWidth="1"/>
    <col min="275" max="276" width="10.5703125" style="280" customWidth="1"/>
    <col min="277" max="277" width="11.140625" style="280" customWidth="1"/>
    <col min="278" max="278" width="10.7109375" style="280" bestFit="1" customWidth="1"/>
    <col min="279" max="513" width="9.140625" style="280"/>
    <col min="514" max="514" width="11.28515625" style="280" customWidth="1"/>
    <col min="515" max="515" width="9.7109375" style="280" customWidth="1"/>
    <col min="516" max="516" width="8.140625" style="280" customWidth="1"/>
    <col min="517" max="517" width="7.42578125" style="280" customWidth="1"/>
    <col min="518" max="518" width="9.140625" style="280" customWidth="1"/>
    <col min="519" max="519" width="9.5703125" style="280" customWidth="1"/>
    <col min="520" max="520" width="8.140625" style="280" customWidth="1"/>
    <col min="521" max="521" width="6.85546875" style="280" customWidth="1"/>
    <col min="522" max="522" width="9.28515625" style="280" customWidth="1"/>
    <col min="523" max="523" width="10.5703125" style="280" customWidth="1"/>
    <col min="524" max="524" width="8.7109375" style="280" customWidth="1"/>
    <col min="525" max="525" width="7.42578125" style="280" customWidth="1"/>
    <col min="526" max="526" width="8.5703125" style="280" customWidth="1"/>
    <col min="527" max="527" width="8.7109375" style="280" customWidth="1"/>
    <col min="528" max="528" width="8.5703125" style="280" customWidth="1"/>
    <col min="529" max="529" width="7.85546875" style="280" customWidth="1"/>
    <col min="530" max="530" width="8.5703125" style="280" customWidth="1"/>
    <col min="531" max="532" width="10.5703125" style="280" customWidth="1"/>
    <col min="533" max="533" width="11.140625" style="280" customWidth="1"/>
    <col min="534" max="534" width="10.7109375" style="280" bestFit="1" customWidth="1"/>
    <col min="535" max="769" width="9.140625" style="280"/>
    <col min="770" max="770" width="11.28515625" style="280" customWidth="1"/>
    <col min="771" max="771" width="9.7109375" style="280" customWidth="1"/>
    <col min="772" max="772" width="8.140625" style="280" customWidth="1"/>
    <col min="773" max="773" width="7.42578125" style="280" customWidth="1"/>
    <col min="774" max="774" width="9.140625" style="280" customWidth="1"/>
    <col min="775" max="775" width="9.5703125" style="280" customWidth="1"/>
    <col min="776" max="776" width="8.140625" style="280" customWidth="1"/>
    <col min="777" max="777" width="6.85546875" style="280" customWidth="1"/>
    <col min="778" max="778" width="9.28515625" style="280" customWidth="1"/>
    <col min="779" max="779" width="10.5703125" style="280" customWidth="1"/>
    <col min="780" max="780" width="8.7109375" style="280" customWidth="1"/>
    <col min="781" max="781" width="7.42578125" style="280" customWidth="1"/>
    <col min="782" max="782" width="8.5703125" style="280" customWidth="1"/>
    <col min="783" max="783" width="8.7109375" style="280" customWidth="1"/>
    <col min="784" max="784" width="8.5703125" style="280" customWidth="1"/>
    <col min="785" max="785" width="7.85546875" style="280" customWidth="1"/>
    <col min="786" max="786" width="8.5703125" style="280" customWidth="1"/>
    <col min="787" max="788" width="10.5703125" style="280" customWidth="1"/>
    <col min="789" max="789" width="11.140625" style="280" customWidth="1"/>
    <col min="790" max="790" width="10.7109375" style="280" bestFit="1" customWidth="1"/>
    <col min="791" max="1025" width="9.140625" style="280"/>
    <col min="1026" max="1026" width="11.28515625" style="280" customWidth="1"/>
    <col min="1027" max="1027" width="9.7109375" style="280" customWidth="1"/>
    <col min="1028" max="1028" width="8.140625" style="280" customWidth="1"/>
    <col min="1029" max="1029" width="7.42578125" style="280" customWidth="1"/>
    <col min="1030" max="1030" width="9.140625" style="280" customWidth="1"/>
    <col min="1031" max="1031" width="9.5703125" style="280" customWidth="1"/>
    <col min="1032" max="1032" width="8.140625" style="280" customWidth="1"/>
    <col min="1033" max="1033" width="6.85546875" style="280" customWidth="1"/>
    <col min="1034" max="1034" width="9.28515625" style="280" customWidth="1"/>
    <col min="1035" max="1035" width="10.5703125" style="280" customWidth="1"/>
    <col min="1036" max="1036" width="8.7109375" style="280" customWidth="1"/>
    <col min="1037" max="1037" width="7.42578125" style="280" customWidth="1"/>
    <col min="1038" max="1038" width="8.5703125" style="280" customWidth="1"/>
    <col min="1039" max="1039" width="8.7109375" style="280" customWidth="1"/>
    <col min="1040" max="1040" width="8.5703125" style="280" customWidth="1"/>
    <col min="1041" max="1041" width="7.85546875" style="280" customWidth="1"/>
    <col min="1042" max="1042" width="8.5703125" style="280" customWidth="1"/>
    <col min="1043" max="1044" width="10.5703125" style="280" customWidth="1"/>
    <col min="1045" max="1045" width="11.140625" style="280" customWidth="1"/>
    <col min="1046" max="1046" width="10.7109375" style="280" bestFit="1" customWidth="1"/>
    <col min="1047" max="1281" width="9.140625" style="280"/>
    <col min="1282" max="1282" width="11.28515625" style="280" customWidth="1"/>
    <col min="1283" max="1283" width="9.7109375" style="280" customWidth="1"/>
    <col min="1284" max="1284" width="8.140625" style="280" customWidth="1"/>
    <col min="1285" max="1285" width="7.42578125" style="280" customWidth="1"/>
    <col min="1286" max="1286" width="9.140625" style="280" customWidth="1"/>
    <col min="1287" max="1287" width="9.5703125" style="280" customWidth="1"/>
    <col min="1288" max="1288" width="8.140625" style="280" customWidth="1"/>
    <col min="1289" max="1289" width="6.85546875" style="280" customWidth="1"/>
    <col min="1290" max="1290" width="9.28515625" style="280" customWidth="1"/>
    <col min="1291" max="1291" width="10.5703125" style="280" customWidth="1"/>
    <col min="1292" max="1292" width="8.7109375" style="280" customWidth="1"/>
    <col min="1293" max="1293" width="7.42578125" style="280" customWidth="1"/>
    <col min="1294" max="1294" width="8.5703125" style="280" customWidth="1"/>
    <col min="1295" max="1295" width="8.7109375" style="280" customWidth="1"/>
    <col min="1296" max="1296" width="8.5703125" style="280" customWidth="1"/>
    <col min="1297" max="1297" width="7.85546875" style="280" customWidth="1"/>
    <col min="1298" max="1298" width="8.5703125" style="280" customWidth="1"/>
    <col min="1299" max="1300" width="10.5703125" style="280" customWidth="1"/>
    <col min="1301" max="1301" width="11.140625" style="280" customWidth="1"/>
    <col min="1302" max="1302" width="10.7109375" style="280" bestFit="1" customWidth="1"/>
    <col min="1303" max="1537" width="9.140625" style="280"/>
    <col min="1538" max="1538" width="11.28515625" style="280" customWidth="1"/>
    <col min="1539" max="1539" width="9.7109375" style="280" customWidth="1"/>
    <col min="1540" max="1540" width="8.140625" style="280" customWidth="1"/>
    <col min="1541" max="1541" width="7.42578125" style="280" customWidth="1"/>
    <col min="1542" max="1542" width="9.140625" style="280" customWidth="1"/>
    <col min="1543" max="1543" width="9.5703125" style="280" customWidth="1"/>
    <col min="1544" max="1544" width="8.140625" style="280" customWidth="1"/>
    <col min="1545" max="1545" width="6.85546875" style="280" customWidth="1"/>
    <col min="1546" max="1546" width="9.28515625" style="280" customWidth="1"/>
    <col min="1547" max="1547" width="10.5703125" style="280" customWidth="1"/>
    <col min="1548" max="1548" width="8.7109375" style="280" customWidth="1"/>
    <col min="1549" max="1549" width="7.42578125" style="280" customWidth="1"/>
    <col min="1550" max="1550" width="8.5703125" style="280" customWidth="1"/>
    <col min="1551" max="1551" width="8.7109375" style="280" customWidth="1"/>
    <col min="1552" max="1552" width="8.5703125" style="280" customWidth="1"/>
    <col min="1553" max="1553" width="7.85546875" style="280" customWidth="1"/>
    <col min="1554" max="1554" width="8.5703125" style="280" customWidth="1"/>
    <col min="1555" max="1556" width="10.5703125" style="280" customWidth="1"/>
    <col min="1557" max="1557" width="11.140625" style="280" customWidth="1"/>
    <col min="1558" max="1558" width="10.7109375" style="280" bestFit="1" customWidth="1"/>
    <col min="1559" max="1793" width="9.140625" style="280"/>
    <col min="1794" max="1794" width="11.28515625" style="280" customWidth="1"/>
    <col min="1795" max="1795" width="9.7109375" style="280" customWidth="1"/>
    <col min="1796" max="1796" width="8.140625" style="280" customWidth="1"/>
    <col min="1797" max="1797" width="7.42578125" style="280" customWidth="1"/>
    <col min="1798" max="1798" width="9.140625" style="280" customWidth="1"/>
    <col min="1799" max="1799" width="9.5703125" style="280" customWidth="1"/>
    <col min="1800" max="1800" width="8.140625" style="280" customWidth="1"/>
    <col min="1801" max="1801" width="6.85546875" style="280" customWidth="1"/>
    <col min="1802" max="1802" width="9.28515625" style="280" customWidth="1"/>
    <col min="1803" max="1803" width="10.5703125" style="280" customWidth="1"/>
    <col min="1804" max="1804" width="8.7109375" style="280" customWidth="1"/>
    <col min="1805" max="1805" width="7.42578125" style="280" customWidth="1"/>
    <col min="1806" max="1806" width="8.5703125" style="280" customWidth="1"/>
    <col min="1807" max="1807" width="8.7109375" style="280" customWidth="1"/>
    <col min="1808" max="1808" width="8.5703125" style="280" customWidth="1"/>
    <col min="1809" max="1809" width="7.85546875" style="280" customWidth="1"/>
    <col min="1810" max="1810" width="8.5703125" style="280" customWidth="1"/>
    <col min="1811" max="1812" width="10.5703125" style="280" customWidth="1"/>
    <col min="1813" max="1813" width="11.140625" style="280" customWidth="1"/>
    <col min="1814" max="1814" width="10.7109375" style="280" bestFit="1" customWidth="1"/>
    <col min="1815" max="2049" width="9.140625" style="280"/>
    <col min="2050" max="2050" width="11.28515625" style="280" customWidth="1"/>
    <col min="2051" max="2051" width="9.7109375" style="280" customWidth="1"/>
    <col min="2052" max="2052" width="8.140625" style="280" customWidth="1"/>
    <col min="2053" max="2053" width="7.42578125" style="280" customWidth="1"/>
    <col min="2054" max="2054" width="9.140625" style="280" customWidth="1"/>
    <col min="2055" max="2055" width="9.5703125" style="280" customWidth="1"/>
    <col min="2056" max="2056" width="8.140625" style="280" customWidth="1"/>
    <col min="2057" max="2057" width="6.85546875" style="280" customWidth="1"/>
    <col min="2058" max="2058" width="9.28515625" style="280" customWidth="1"/>
    <col min="2059" max="2059" width="10.5703125" style="280" customWidth="1"/>
    <col min="2060" max="2060" width="8.7109375" style="280" customWidth="1"/>
    <col min="2061" max="2061" width="7.42578125" style="280" customWidth="1"/>
    <col min="2062" max="2062" width="8.5703125" style="280" customWidth="1"/>
    <col min="2063" max="2063" width="8.7109375" style="280" customWidth="1"/>
    <col min="2064" max="2064" width="8.5703125" style="280" customWidth="1"/>
    <col min="2065" max="2065" width="7.85546875" style="280" customWidth="1"/>
    <col min="2066" max="2066" width="8.5703125" style="280" customWidth="1"/>
    <col min="2067" max="2068" width="10.5703125" style="280" customWidth="1"/>
    <col min="2069" max="2069" width="11.140625" style="280" customWidth="1"/>
    <col min="2070" max="2070" width="10.7109375" style="280" bestFit="1" customWidth="1"/>
    <col min="2071" max="2305" width="9.140625" style="280"/>
    <col min="2306" max="2306" width="11.28515625" style="280" customWidth="1"/>
    <col min="2307" max="2307" width="9.7109375" style="280" customWidth="1"/>
    <col min="2308" max="2308" width="8.140625" style="280" customWidth="1"/>
    <col min="2309" max="2309" width="7.42578125" style="280" customWidth="1"/>
    <col min="2310" max="2310" width="9.140625" style="280" customWidth="1"/>
    <col min="2311" max="2311" width="9.5703125" style="280" customWidth="1"/>
    <col min="2312" max="2312" width="8.140625" style="280" customWidth="1"/>
    <col min="2313" max="2313" width="6.85546875" style="280" customWidth="1"/>
    <col min="2314" max="2314" width="9.28515625" style="280" customWidth="1"/>
    <col min="2315" max="2315" width="10.5703125" style="280" customWidth="1"/>
    <col min="2316" max="2316" width="8.7109375" style="280" customWidth="1"/>
    <col min="2317" max="2317" width="7.42578125" style="280" customWidth="1"/>
    <col min="2318" max="2318" width="8.5703125" style="280" customWidth="1"/>
    <col min="2319" max="2319" width="8.7109375" style="280" customWidth="1"/>
    <col min="2320" max="2320" width="8.5703125" style="280" customWidth="1"/>
    <col min="2321" max="2321" width="7.85546875" style="280" customWidth="1"/>
    <col min="2322" max="2322" width="8.5703125" style="280" customWidth="1"/>
    <col min="2323" max="2324" width="10.5703125" style="280" customWidth="1"/>
    <col min="2325" max="2325" width="11.140625" style="280" customWidth="1"/>
    <col min="2326" max="2326" width="10.7109375" style="280" bestFit="1" customWidth="1"/>
    <col min="2327" max="2561" width="9.140625" style="280"/>
    <col min="2562" max="2562" width="11.28515625" style="280" customWidth="1"/>
    <col min="2563" max="2563" width="9.7109375" style="280" customWidth="1"/>
    <col min="2564" max="2564" width="8.140625" style="280" customWidth="1"/>
    <col min="2565" max="2565" width="7.42578125" style="280" customWidth="1"/>
    <col min="2566" max="2566" width="9.140625" style="280" customWidth="1"/>
    <col min="2567" max="2567" width="9.5703125" style="280" customWidth="1"/>
    <col min="2568" max="2568" width="8.140625" style="280" customWidth="1"/>
    <col min="2569" max="2569" width="6.85546875" style="280" customWidth="1"/>
    <col min="2570" max="2570" width="9.28515625" style="280" customWidth="1"/>
    <col min="2571" max="2571" width="10.5703125" style="280" customWidth="1"/>
    <col min="2572" max="2572" width="8.7109375" style="280" customWidth="1"/>
    <col min="2573" max="2573" width="7.42578125" style="280" customWidth="1"/>
    <col min="2574" max="2574" width="8.5703125" style="280" customWidth="1"/>
    <col min="2575" max="2575" width="8.7109375" style="280" customWidth="1"/>
    <col min="2576" max="2576" width="8.5703125" style="280" customWidth="1"/>
    <col min="2577" max="2577" width="7.85546875" style="280" customWidth="1"/>
    <col min="2578" max="2578" width="8.5703125" style="280" customWidth="1"/>
    <col min="2579" max="2580" width="10.5703125" style="280" customWidth="1"/>
    <col min="2581" max="2581" width="11.140625" style="280" customWidth="1"/>
    <col min="2582" max="2582" width="10.7109375" style="280" bestFit="1" customWidth="1"/>
    <col min="2583" max="2817" width="9.140625" style="280"/>
    <col min="2818" max="2818" width="11.28515625" style="280" customWidth="1"/>
    <col min="2819" max="2819" width="9.7109375" style="280" customWidth="1"/>
    <col min="2820" max="2820" width="8.140625" style="280" customWidth="1"/>
    <col min="2821" max="2821" width="7.42578125" style="280" customWidth="1"/>
    <col min="2822" max="2822" width="9.140625" style="280" customWidth="1"/>
    <col min="2823" max="2823" width="9.5703125" style="280" customWidth="1"/>
    <col min="2824" max="2824" width="8.140625" style="280" customWidth="1"/>
    <col min="2825" max="2825" width="6.85546875" style="280" customWidth="1"/>
    <col min="2826" max="2826" width="9.28515625" style="280" customWidth="1"/>
    <col min="2827" max="2827" width="10.5703125" style="280" customWidth="1"/>
    <col min="2828" max="2828" width="8.7109375" style="280" customWidth="1"/>
    <col min="2829" max="2829" width="7.42578125" style="280" customWidth="1"/>
    <col min="2830" max="2830" width="8.5703125" style="280" customWidth="1"/>
    <col min="2831" max="2831" width="8.7109375" style="280" customWidth="1"/>
    <col min="2832" max="2832" width="8.5703125" style="280" customWidth="1"/>
    <col min="2833" max="2833" width="7.85546875" style="280" customWidth="1"/>
    <col min="2834" max="2834" width="8.5703125" style="280" customWidth="1"/>
    <col min="2835" max="2836" width="10.5703125" style="280" customWidth="1"/>
    <col min="2837" max="2837" width="11.140625" style="280" customWidth="1"/>
    <col min="2838" max="2838" width="10.7109375" style="280" bestFit="1" customWidth="1"/>
    <col min="2839" max="3073" width="9.140625" style="280"/>
    <col min="3074" max="3074" width="11.28515625" style="280" customWidth="1"/>
    <col min="3075" max="3075" width="9.7109375" style="280" customWidth="1"/>
    <col min="3076" max="3076" width="8.140625" style="280" customWidth="1"/>
    <col min="3077" max="3077" width="7.42578125" style="280" customWidth="1"/>
    <col min="3078" max="3078" width="9.140625" style="280" customWidth="1"/>
    <col min="3079" max="3079" width="9.5703125" style="280" customWidth="1"/>
    <col min="3080" max="3080" width="8.140625" style="280" customWidth="1"/>
    <col min="3081" max="3081" width="6.85546875" style="280" customWidth="1"/>
    <col min="3082" max="3082" width="9.28515625" style="280" customWidth="1"/>
    <col min="3083" max="3083" width="10.5703125" style="280" customWidth="1"/>
    <col min="3084" max="3084" width="8.7109375" style="280" customWidth="1"/>
    <col min="3085" max="3085" width="7.42578125" style="280" customWidth="1"/>
    <col min="3086" max="3086" width="8.5703125" style="280" customWidth="1"/>
    <col min="3087" max="3087" width="8.7109375" style="280" customWidth="1"/>
    <col min="3088" max="3088" width="8.5703125" style="280" customWidth="1"/>
    <col min="3089" max="3089" width="7.85546875" style="280" customWidth="1"/>
    <col min="3090" max="3090" width="8.5703125" style="280" customWidth="1"/>
    <col min="3091" max="3092" width="10.5703125" style="280" customWidth="1"/>
    <col min="3093" max="3093" width="11.140625" style="280" customWidth="1"/>
    <col min="3094" max="3094" width="10.7109375" style="280" bestFit="1" customWidth="1"/>
    <col min="3095" max="3329" width="9.140625" style="280"/>
    <col min="3330" max="3330" width="11.28515625" style="280" customWidth="1"/>
    <col min="3331" max="3331" width="9.7109375" style="280" customWidth="1"/>
    <col min="3332" max="3332" width="8.140625" style="280" customWidth="1"/>
    <col min="3333" max="3333" width="7.42578125" style="280" customWidth="1"/>
    <col min="3334" max="3334" width="9.140625" style="280" customWidth="1"/>
    <col min="3335" max="3335" width="9.5703125" style="280" customWidth="1"/>
    <col min="3336" max="3336" width="8.140625" style="280" customWidth="1"/>
    <col min="3337" max="3337" width="6.85546875" style="280" customWidth="1"/>
    <col min="3338" max="3338" width="9.28515625" style="280" customWidth="1"/>
    <col min="3339" max="3339" width="10.5703125" style="280" customWidth="1"/>
    <col min="3340" max="3340" width="8.7109375" style="280" customWidth="1"/>
    <col min="3341" max="3341" width="7.42578125" style="280" customWidth="1"/>
    <col min="3342" max="3342" width="8.5703125" style="280" customWidth="1"/>
    <col min="3343" max="3343" width="8.7109375" style="280" customWidth="1"/>
    <col min="3344" max="3344" width="8.5703125" style="280" customWidth="1"/>
    <col min="3345" max="3345" width="7.85546875" style="280" customWidth="1"/>
    <col min="3346" max="3346" width="8.5703125" style="280" customWidth="1"/>
    <col min="3347" max="3348" width="10.5703125" style="280" customWidth="1"/>
    <col min="3349" max="3349" width="11.140625" style="280" customWidth="1"/>
    <col min="3350" max="3350" width="10.7109375" style="280" bestFit="1" customWidth="1"/>
    <col min="3351" max="3585" width="9.140625" style="280"/>
    <col min="3586" max="3586" width="11.28515625" style="280" customWidth="1"/>
    <col min="3587" max="3587" width="9.7109375" style="280" customWidth="1"/>
    <col min="3588" max="3588" width="8.140625" style="280" customWidth="1"/>
    <col min="3589" max="3589" width="7.42578125" style="280" customWidth="1"/>
    <col min="3590" max="3590" width="9.140625" style="280" customWidth="1"/>
    <col min="3591" max="3591" width="9.5703125" style="280" customWidth="1"/>
    <col min="3592" max="3592" width="8.140625" style="280" customWidth="1"/>
    <col min="3593" max="3593" width="6.85546875" style="280" customWidth="1"/>
    <col min="3594" max="3594" width="9.28515625" style="280" customWidth="1"/>
    <col min="3595" max="3595" width="10.5703125" style="280" customWidth="1"/>
    <col min="3596" max="3596" width="8.7109375" style="280" customWidth="1"/>
    <col min="3597" max="3597" width="7.42578125" style="280" customWidth="1"/>
    <col min="3598" max="3598" width="8.5703125" style="280" customWidth="1"/>
    <col min="3599" max="3599" width="8.7109375" style="280" customWidth="1"/>
    <col min="3600" max="3600" width="8.5703125" style="280" customWidth="1"/>
    <col min="3601" max="3601" width="7.85546875" style="280" customWidth="1"/>
    <col min="3602" max="3602" width="8.5703125" style="280" customWidth="1"/>
    <col min="3603" max="3604" width="10.5703125" style="280" customWidth="1"/>
    <col min="3605" max="3605" width="11.140625" style="280" customWidth="1"/>
    <col min="3606" max="3606" width="10.7109375" style="280" bestFit="1" customWidth="1"/>
    <col min="3607" max="3841" width="9.140625" style="280"/>
    <col min="3842" max="3842" width="11.28515625" style="280" customWidth="1"/>
    <col min="3843" max="3843" width="9.7109375" style="280" customWidth="1"/>
    <col min="3844" max="3844" width="8.140625" style="280" customWidth="1"/>
    <col min="3845" max="3845" width="7.42578125" style="280" customWidth="1"/>
    <col min="3846" max="3846" width="9.140625" style="280" customWidth="1"/>
    <col min="3847" max="3847" width="9.5703125" style="280" customWidth="1"/>
    <col min="3848" max="3848" width="8.140625" style="280" customWidth="1"/>
    <col min="3849" max="3849" width="6.85546875" style="280" customWidth="1"/>
    <col min="3850" max="3850" width="9.28515625" style="280" customWidth="1"/>
    <col min="3851" max="3851" width="10.5703125" style="280" customWidth="1"/>
    <col min="3852" max="3852" width="8.7109375" style="280" customWidth="1"/>
    <col min="3853" max="3853" width="7.42578125" style="280" customWidth="1"/>
    <col min="3854" max="3854" width="8.5703125" style="280" customWidth="1"/>
    <col min="3855" max="3855" width="8.7109375" style="280" customWidth="1"/>
    <col min="3856" max="3856" width="8.5703125" style="280" customWidth="1"/>
    <col min="3857" max="3857" width="7.85546875" style="280" customWidth="1"/>
    <col min="3858" max="3858" width="8.5703125" style="280" customWidth="1"/>
    <col min="3859" max="3860" width="10.5703125" style="280" customWidth="1"/>
    <col min="3861" max="3861" width="11.140625" style="280" customWidth="1"/>
    <col min="3862" max="3862" width="10.7109375" style="280" bestFit="1" customWidth="1"/>
    <col min="3863" max="4097" width="9.140625" style="280"/>
    <col min="4098" max="4098" width="11.28515625" style="280" customWidth="1"/>
    <col min="4099" max="4099" width="9.7109375" style="280" customWidth="1"/>
    <col min="4100" max="4100" width="8.140625" style="280" customWidth="1"/>
    <col min="4101" max="4101" width="7.42578125" style="280" customWidth="1"/>
    <col min="4102" max="4102" width="9.140625" style="280" customWidth="1"/>
    <col min="4103" max="4103" width="9.5703125" style="280" customWidth="1"/>
    <col min="4104" max="4104" width="8.140625" style="280" customWidth="1"/>
    <col min="4105" max="4105" width="6.85546875" style="280" customWidth="1"/>
    <col min="4106" max="4106" width="9.28515625" style="280" customWidth="1"/>
    <col min="4107" max="4107" width="10.5703125" style="280" customWidth="1"/>
    <col min="4108" max="4108" width="8.7109375" style="280" customWidth="1"/>
    <col min="4109" max="4109" width="7.42578125" style="280" customWidth="1"/>
    <col min="4110" max="4110" width="8.5703125" style="280" customWidth="1"/>
    <col min="4111" max="4111" width="8.7109375" style="280" customWidth="1"/>
    <col min="4112" max="4112" width="8.5703125" style="280" customWidth="1"/>
    <col min="4113" max="4113" width="7.85546875" style="280" customWidth="1"/>
    <col min="4114" max="4114" width="8.5703125" style="280" customWidth="1"/>
    <col min="4115" max="4116" width="10.5703125" style="280" customWidth="1"/>
    <col min="4117" max="4117" width="11.140625" style="280" customWidth="1"/>
    <col min="4118" max="4118" width="10.7109375" style="280" bestFit="1" customWidth="1"/>
    <col min="4119" max="4353" width="9.140625" style="280"/>
    <col min="4354" max="4354" width="11.28515625" style="280" customWidth="1"/>
    <col min="4355" max="4355" width="9.7109375" style="280" customWidth="1"/>
    <col min="4356" max="4356" width="8.140625" style="280" customWidth="1"/>
    <col min="4357" max="4357" width="7.42578125" style="280" customWidth="1"/>
    <col min="4358" max="4358" width="9.140625" style="280" customWidth="1"/>
    <col min="4359" max="4359" width="9.5703125" style="280" customWidth="1"/>
    <col min="4360" max="4360" width="8.140625" style="280" customWidth="1"/>
    <col min="4361" max="4361" width="6.85546875" style="280" customWidth="1"/>
    <col min="4362" max="4362" width="9.28515625" style="280" customWidth="1"/>
    <col min="4363" max="4363" width="10.5703125" style="280" customWidth="1"/>
    <col min="4364" max="4364" width="8.7109375" style="280" customWidth="1"/>
    <col min="4365" max="4365" width="7.42578125" style="280" customWidth="1"/>
    <col min="4366" max="4366" width="8.5703125" style="280" customWidth="1"/>
    <col min="4367" max="4367" width="8.7109375" style="280" customWidth="1"/>
    <col min="4368" max="4368" width="8.5703125" style="280" customWidth="1"/>
    <col min="4369" max="4369" width="7.85546875" style="280" customWidth="1"/>
    <col min="4370" max="4370" width="8.5703125" style="280" customWidth="1"/>
    <col min="4371" max="4372" width="10.5703125" style="280" customWidth="1"/>
    <col min="4373" max="4373" width="11.140625" style="280" customWidth="1"/>
    <col min="4374" max="4374" width="10.7109375" style="280" bestFit="1" customWidth="1"/>
    <col min="4375" max="4609" width="9.140625" style="280"/>
    <col min="4610" max="4610" width="11.28515625" style="280" customWidth="1"/>
    <col min="4611" max="4611" width="9.7109375" style="280" customWidth="1"/>
    <col min="4612" max="4612" width="8.140625" style="280" customWidth="1"/>
    <col min="4613" max="4613" width="7.42578125" style="280" customWidth="1"/>
    <col min="4614" max="4614" width="9.140625" style="280" customWidth="1"/>
    <col min="4615" max="4615" width="9.5703125" style="280" customWidth="1"/>
    <col min="4616" max="4616" width="8.140625" style="280" customWidth="1"/>
    <col min="4617" max="4617" width="6.85546875" style="280" customWidth="1"/>
    <col min="4618" max="4618" width="9.28515625" style="280" customWidth="1"/>
    <col min="4619" max="4619" width="10.5703125" style="280" customWidth="1"/>
    <col min="4620" max="4620" width="8.7109375" style="280" customWidth="1"/>
    <col min="4621" max="4621" width="7.42578125" style="280" customWidth="1"/>
    <col min="4622" max="4622" width="8.5703125" style="280" customWidth="1"/>
    <col min="4623" max="4623" width="8.7109375" style="280" customWidth="1"/>
    <col min="4624" max="4624" width="8.5703125" style="280" customWidth="1"/>
    <col min="4625" max="4625" width="7.85546875" style="280" customWidth="1"/>
    <col min="4626" max="4626" width="8.5703125" style="280" customWidth="1"/>
    <col min="4627" max="4628" width="10.5703125" style="280" customWidth="1"/>
    <col min="4629" max="4629" width="11.140625" style="280" customWidth="1"/>
    <col min="4630" max="4630" width="10.7109375" style="280" bestFit="1" customWidth="1"/>
    <col min="4631" max="4865" width="9.140625" style="280"/>
    <col min="4866" max="4866" width="11.28515625" style="280" customWidth="1"/>
    <col min="4867" max="4867" width="9.7109375" style="280" customWidth="1"/>
    <col min="4868" max="4868" width="8.140625" style="280" customWidth="1"/>
    <col min="4869" max="4869" width="7.42578125" style="280" customWidth="1"/>
    <col min="4870" max="4870" width="9.140625" style="280" customWidth="1"/>
    <col min="4871" max="4871" width="9.5703125" style="280" customWidth="1"/>
    <col min="4872" max="4872" width="8.140625" style="280" customWidth="1"/>
    <col min="4873" max="4873" width="6.85546875" style="280" customWidth="1"/>
    <col min="4874" max="4874" width="9.28515625" style="280" customWidth="1"/>
    <col min="4875" max="4875" width="10.5703125" style="280" customWidth="1"/>
    <col min="4876" max="4876" width="8.7109375" style="280" customWidth="1"/>
    <col min="4877" max="4877" width="7.42578125" style="280" customWidth="1"/>
    <col min="4878" max="4878" width="8.5703125" style="280" customWidth="1"/>
    <col min="4879" max="4879" width="8.7109375" style="280" customWidth="1"/>
    <col min="4880" max="4880" width="8.5703125" style="280" customWidth="1"/>
    <col min="4881" max="4881" width="7.85546875" style="280" customWidth="1"/>
    <col min="4882" max="4882" width="8.5703125" style="280" customWidth="1"/>
    <col min="4883" max="4884" width="10.5703125" style="280" customWidth="1"/>
    <col min="4885" max="4885" width="11.140625" style="280" customWidth="1"/>
    <col min="4886" max="4886" width="10.7109375" style="280" bestFit="1" customWidth="1"/>
    <col min="4887" max="5121" width="9.140625" style="280"/>
    <col min="5122" max="5122" width="11.28515625" style="280" customWidth="1"/>
    <col min="5123" max="5123" width="9.7109375" style="280" customWidth="1"/>
    <col min="5124" max="5124" width="8.140625" style="280" customWidth="1"/>
    <col min="5125" max="5125" width="7.42578125" style="280" customWidth="1"/>
    <col min="5126" max="5126" width="9.140625" style="280" customWidth="1"/>
    <col min="5127" max="5127" width="9.5703125" style="280" customWidth="1"/>
    <col min="5128" max="5128" width="8.140625" style="280" customWidth="1"/>
    <col min="5129" max="5129" width="6.85546875" style="280" customWidth="1"/>
    <col min="5130" max="5130" width="9.28515625" style="280" customWidth="1"/>
    <col min="5131" max="5131" width="10.5703125" style="280" customWidth="1"/>
    <col min="5132" max="5132" width="8.7109375" style="280" customWidth="1"/>
    <col min="5133" max="5133" width="7.42578125" style="280" customWidth="1"/>
    <col min="5134" max="5134" width="8.5703125" style="280" customWidth="1"/>
    <col min="5135" max="5135" width="8.7109375" style="280" customWidth="1"/>
    <col min="5136" max="5136" width="8.5703125" style="280" customWidth="1"/>
    <col min="5137" max="5137" width="7.85546875" style="280" customWidth="1"/>
    <col min="5138" max="5138" width="8.5703125" style="280" customWidth="1"/>
    <col min="5139" max="5140" width="10.5703125" style="280" customWidth="1"/>
    <col min="5141" max="5141" width="11.140625" style="280" customWidth="1"/>
    <col min="5142" max="5142" width="10.7109375" style="280" bestFit="1" customWidth="1"/>
    <col min="5143" max="5377" width="9.140625" style="280"/>
    <col min="5378" max="5378" width="11.28515625" style="280" customWidth="1"/>
    <col min="5379" max="5379" width="9.7109375" style="280" customWidth="1"/>
    <col min="5380" max="5380" width="8.140625" style="280" customWidth="1"/>
    <col min="5381" max="5381" width="7.42578125" style="280" customWidth="1"/>
    <col min="5382" max="5382" width="9.140625" style="280" customWidth="1"/>
    <col min="5383" max="5383" width="9.5703125" style="280" customWidth="1"/>
    <col min="5384" max="5384" width="8.140625" style="280" customWidth="1"/>
    <col min="5385" max="5385" width="6.85546875" style="280" customWidth="1"/>
    <col min="5386" max="5386" width="9.28515625" style="280" customWidth="1"/>
    <col min="5387" max="5387" width="10.5703125" style="280" customWidth="1"/>
    <col min="5388" max="5388" width="8.7109375" style="280" customWidth="1"/>
    <col min="5389" max="5389" width="7.42578125" style="280" customWidth="1"/>
    <col min="5390" max="5390" width="8.5703125" style="280" customWidth="1"/>
    <col min="5391" max="5391" width="8.7109375" style="280" customWidth="1"/>
    <col min="5392" max="5392" width="8.5703125" style="280" customWidth="1"/>
    <col min="5393" max="5393" width="7.85546875" style="280" customWidth="1"/>
    <col min="5394" max="5394" width="8.5703125" style="280" customWidth="1"/>
    <col min="5395" max="5396" width="10.5703125" style="280" customWidth="1"/>
    <col min="5397" max="5397" width="11.140625" style="280" customWidth="1"/>
    <col min="5398" max="5398" width="10.7109375" style="280" bestFit="1" customWidth="1"/>
    <col min="5399" max="5633" width="9.140625" style="280"/>
    <col min="5634" max="5634" width="11.28515625" style="280" customWidth="1"/>
    <col min="5635" max="5635" width="9.7109375" style="280" customWidth="1"/>
    <col min="5636" max="5636" width="8.140625" style="280" customWidth="1"/>
    <col min="5637" max="5637" width="7.42578125" style="280" customWidth="1"/>
    <col min="5638" max="5638" width="9.140625" style="280" customWidth="1"/>
    <col min="5639" max="5639" width="9.5703125" style="280" customWidth="1"/>
    <col min="5640" max="5640" width="8.140625" style="280" customWidth="1"/>
    <col min="5641" max="5641" width="6.85546875" style="280" customWidth="1"/>
    <col min="5642" max="5642" width="9.28515625" style="280" customWidth="1"/>
    <col min="5643" max="5643" width="10.5703125" style="280" customWidth="1"/>
    <col min="5644" max="5644" width="8.7109375" style="280" customWidth="1"/>
    <col min="5645" max="5645" width="7.42578125" style="280" customWidth="1"/>
    <col min="5646" max="5646" width="8.5703125" style="280" customWidth="1"/>
    <col min="5647" max="5647" width="8.7109375" style="280" customWidth="1"/>
    <col min="5648" max="5648" width="8.5703125" style="280" customWidth="1"/>
    <col min="5649" max="5649" width="7.85546875" style="280" customWidth="1"/>
    <col min="5650" max="5650" width="8.5703125" style="280" customWidth="1"/>
    <col min="5651" max="5652" width="10.5703125" style="280" customWidth="1"/>
    <col min="5653" max="5653" width="11.140625" style="280" customWidth="1"/>
    <col min="5654" max="5654" width="10.7109375" style="280" bestFit="1" customWidth="1"/>
    <col min="5655" max="5889" width="9.140625" style="280"/>
    <col min="5890" max="5890" width="11.28515625" style="280" customWidth="1"/>
    <col min="5891" max="5891" width="9.7109375" style="280" customWidth="1"/>
    <col min="5892" max="5892" width="8.140625" style="280" customWidth="1"/>
    <col min="5893" max="5893" width="7.42578125" style="280" customWidth="1"/>
    <col min="5894" max="5894" width="9.140625" style="280" customWidth="1"/>
    <col min="5895" max="5895" width="9.5703125" style="280" customWidth="1"/>
    <col min="5896" max="5896" width="8.140625" style="280" customWidth="1"/>
    <col min="5897" max="5897" width="6.85546875" style="280" customWidth="1"/>
    <col min="5898" max="5898" width="9.28515625" style="280" customWidth="1"/>
    <col min="5899" max="5899" width="10.5703125" style="280" customWidth="1"/>
    <col min="5900" max="5900" width="8.7109375" style="280" customWidth="1"/>
    <col min="5901" max="5901" width="7.42578125" style="280" customWidth="1"/>
    <col min="5902" max="5902" width="8.5703125" style="280" customWidth="1"/>
    <col min="5903" max="5903" width="8.7109375" style="280" customWidth="1"/>
    <col min="5904" max="5904" width="8.5703125" style="280" customWidth="1"/>
    <col min="5905" max="5905" width="7.85546875" style="280" customWidth="1"/>
    <col min="5906" max="5906" width="8.5703125" style="280" customWidth="1"/>
    <col min="5907" max="5908" width="10.5703125" style="280" customWidth="1"/>
    <col min="5909" max="5909" width="11.140625" style="280" customWidth="1"/>
    <col min="5910" max="5910" width="10.7109375" style="280" bestFit="1" customWidth="1"/>
    <col min="5911" max="6145" width="9.140625" style="280"/>
    <col min="6146" max="6146" width="11.28515625" style="280" customWidth="1"/>
    <col min="6147" max="6147" width="9.7109375" style="280" customWidth="1"/>
    <col min="6148" max="6148" width="8.140625" style="280" customWidth="1"/>
    <col min="6149" max="6149" width="7.42578125" style="280" customWidth="1"/>
    <col min="6150" max="6150" width="9.140625" style="280" customWidth="1"/>
    <col min="6151" max="6151" width="9.5703125" style="280" customWidth="1"/>
    <col min="6152" max="6152" width="8.140625" style="280" customWidth="1"/>
    <col min="6153" max="6153" width="6.85546875" style="280" customWidth="1"/>
    <col min="6154" max="6154" width="9.28515625" style="280" customWidth="1"/>
    <col min="6155" max="6155" width="10.5703125" style="280" customWidth="1"/>
    <col min="6156" max="6156" width="8.7109375" style="280" customWidth="1"/>
    <col min="6157" max="6157" width="7.42578125" style="280" customWidth="1"/>
    <col min="6158" max="6158" width="8.5703125" style="280" customWidth="1"/>
    <col min="6159" max="6159" width="8.7109375" style="280" customWidth="1"/>
    <col min="6160" max="6160" width="8.5703125" style="280" customWidth="1"/>
    <col min="6161" max="6161" width="7.85546875" style="280" customWidth="1"/>
    <col min="6162" max="6162" width="8.5703125" style="280" customWidth="1"/>
    <col min="6163" max="6164" width="10.5703125" style="280" customWidth="1"/>
    <col min="6165" max="6165" width="11.140625" style="280" customWidth="1"/>
    <col min="6166" max="6166" width="10.7109375" style="280" bestFit="1" customWidth="1"/>
    <col min="6167" max="6401" width="9.140625" style="280"/>
    <col min="6402" max="6402" width="11.28515625" style="280" customWidth="1"/>
    <col min="6403" max="6403" width="9.7109375" style="280" customWidth="1"/>
    <col min="6404" max="6404" width="8.140625" style="280" customWidth="1"/>
    <col min="6405" max="6405" width="7.42578125" style="280" customWidth="1"/>
    <col min="6406" max="6406" width="9.140625" style="280" customWidth="1"/>
    <col min="6407" max="6407" width="9.5703125" style="280" customWidth="1"/>
    <col min="6408" max="6408" width="8.140625" style="280" customWidth="1"/>
    <col min="6409" max="6409" width="6.85546875" style="280" customWidth="1"/>
    <col min="6410" max="6410" width="9.28515625" style="280" customWidth="1"/>
    <col min="6411" max="6411" width="10.5703125" style="280" customWidth="1"/>
    <col min="6412" max="6412" width="8.7109375" style="280" customWidth="1"/>
    <col min="6413" max="6413" width="7.42578125" style="280" customWidth="1"/>
    <col min="6414" max="6414" width="8.5703125" style="280" customWidth="1"/>
    <col min="6415" max="6415" width="8.7109375" style="280" customWidth="1"/>
    <col min="6416" max="6416" width="8.5703125" style="280" customWidth="1"/>
    <col min="6417" max="6417" width="7.85546875" style="280" customWidth="1"/>
    <col min="6418" max="6418" width="8.5703125" style="280" customWidth="1"/>
    <col min="6419" max="6420" width="10.5703125" style="280" customWidth="1"/>
    <col min="6421" max="6421" width="11.140625" style="280" customWidth="1"/>
    <col min="6422" max="6422" width="10.7109375" style="280" bestFit="1" customWidth="1"/>
    <col min="6423" max="6657" width="9.140625" style="280"/>
    <col min="6658" max="6658" width="11.28515625" style="280" customWidth="1"/>
    <col min="6659" max="6659" width="9.7109375" style="280" customWidth="1"/>
    <col min="6660" max="6660" width="8.140625" style="280" customWidth="1"/>
    <col min="6661" max="6661" width="7.42578125" style="280" customWidth="1"/>
    <col min="6662" max="6662" width="9.140625" style="280" customWidth="1"/>
    <col min="6663" max="6663" width="9.5703125" style="280" customWidth="1"/>
    <col min="6664" max="6664" width="8.140625" style="280" customWidth="1"/>
    <col min="6665" max="6665" width="6.85546875" style="280" customWidth="1"/>
    <col min="6666" max="6666" width="9.28515625" style="280" customWidth="1"/>
    <col min="6667" max="6667" width="10.5703125" style="280" customWidth="1"/>
    <col min="6668" max="6668" width="8.7109375" style="280" customWidth="1"/>
    <col min="6669" max="6669" width="7.42578125" style="280" customWidth="1"/>
    <col min="6670" max="6670" width="8.5703125" style="280" customWidth="1"/>
    <col min="6671" max="6671" width="8.7109375" style="280" customWidth="1"/>
    <col min="6672" max="6672" width="8.5703125" style="280" customWidth="1"/>
    <col min="6673" max="6673" width="7.85546875" style="280" customWidth="1"/>
    <col min="6674" max="6674" width="8.5703125" style="280" customWidth="1"/>
    <col min="6675" max="6676" width="10.5703125" style="280" customWidth="1"/>
    <col min="6677" max="6677" width="11.140625" style="280" customWidth="1"/>
    <col min="6678" max="6678" width="10.7109375" style="280" bestFit="1" customWidth="1"/>
    <col min="6679" max="6913" width="9.140625" style="280"/>
    <col min="6914" max="6914" width="11.28515625" style="280" customWidth="1"/>
    <col min="6915" max="6915" width="9.7109375" style="280" customWidth="1"/>
    <col min="6916" max="6916" width="8.140625" style="280" customWidth="1"/>
    <col min="6917" max="6917" width="7.42578125" style="280" customWidth="1"/>
    <col min="6918" max="6918" width="9.140625" style="280" customWidth="1"/>
    <col min="6919" max="6919" width="9.5703125" style="280" customWidth="1"/>
    <col min="6920" max="6920" width="8.140625" style="280" customWidth="1"/>
    <col min="6921" max="6921" width="6.85546875" style="280" customWidth="1"/>
    <col min="6922" max="6922" width="9.28515625" style="280" customWidth="1"/>
    <col min="6923" max="6923" width="10.5703125" style="280" customWidth="1"/>
    <col min="6924" max="6924" width="8.7109375" style="280" customWidth="1"/>
    <col min="6925" max="6925" width="7.42578125" style="280" customWidth="1"/>
    <col min="6926" max="6926" width="8.5703125" style="280" customWidth="1"/>
    <col min="6927" max="6927" width="8.7109375" style="280" customWidth="1"/>
    <col min="6928" max="6928" width="8.5703125" style="280" customWidth="1"/>
    <col min="6929" max="6929" width="7.85546875" style="280" customWidth="1"/>
    <col min="6930" max="6930" width="8.5703125" style="280" customWidth="1"/>
    <col min="6931" max="6932" width="10.5703125" style="280" customWidth="1"/>
    <col min="6933" max="6933" width="11.140625" style="280" customWidth="1"/>
    <col min="6934" max="6934" width="10.7109375" style="280" bestFit="1" customWidth="1"/>
    <col min="6935" max="7169" width="9.140625" style="280"/>
    <col min="7170" max="7170" width="11.28515625" style="280" customWidth="1"/>
    <col min="7171" max="7171" width="9.7109375" style="280" customWidth="1"/>
    <col min="7172" max="7172" width="8.140625" style="280" customWidth="1"/>
    <col min="7173" max="7173" width="7.42578125" style="280" customWidth="1"/>
    <col min="7174" max="7174" width="9.140625" style="280" customWidth="1"/>
    <col min="7175" max="7175" width="9.5703125" style="280" customWidth="1"/>
    <col min="7176" max="7176" width="8.140625" style="280" customWidth="1"/>
    <col min="7177" max="7177" width="6.85546875" style="280" customWidth="1"/>
    <col min="7178" max="7178" width="9.28515625" style="280" customWidth="1"/>
    <col min="7179" max="7179" width="10.5703125" style="280" customWidth="1"/>
    <col min="7180" max="7180" width="8.7109375" style="280" customWidth="1"/>
    <col min="7181" max="7181" width="7.42578125" style="280" customWidth="1"/>
    <col min="7182" max="7182" width="8.5703125" style="280" customWidth="1"/>
    <col min="7183" max="7183" width="8.7109375" style="280" customWidth="1"/>
    <col min="7184" max="7184" width="8.5703125" style="280" customWidth="1"/>
    <col min="7185" max="7185" width="7.85546875" style="280" customWidth="1"/>
    <col min="7186" max="7186" width="8.5703125" style="280" customWidth="1"/>
    <col min="7187" max="7188" width="10.5703125" style="280" customWidth="1"/>
    <col min="7189" max="7189" width="11.140625" style="280" customWidth="1"/>
    <col min="7190" max="7190" width="10.7109375" style="280" bestFit="1" customWidth="1"/>
    <col min="7191" max="7425" width="9.140625" style="280"/>
    <col min="7426" max="7426" width="11.28515625" style="280" customWidth="1"/>
    <col min="7427" max="7427" width="9.7109375" style="280" customWidth="1"/>
    <col min="7428" max="7428" width="8.140625" style="280" customWidth="1"/>
    <col min="7429" max="7429" width="7.42578125" style="280" customWidth="1"/>
    <col min="7430" max="7430" width="9.140625" style="280" customWidth="1"/>
    <col min="7431" max="7431" width="9.5703125" style="280" customWidth="1"/>
    <col min="7432" max="7432" width="8.140625" style="280" customWidth="1"/>
    <col min="7433" max="7433" width="6.85546875" style="280" customWidth="1"/>
    <col min="7434" max="7434" width="9.28515625" style="280" customWidth="1"/>
    <col min="7435" max="7435" width="10.5703125" style="280" customWidth="1"/>
    <col min="7436" max="7436" width="8.7109375" style="280" customWidth="1"/>
    <col min="7437" max="7437" width="7.42578125" style="280" customWidth="1"/>
    <col min="7438" max="7438" width="8.5703125" style="280" customWidth="1"/>
    <col min="7439" max="7439" width="8.7109375" style="280" customWidth="1"/>
    <col min="7440" max="7440" width="8.5703125" style="280" customWidth="1"/>
    <col min="7441" max="7441" width="7.85546875" style="280" customWidth="1"/>
    <col min="7442" max="7442" width="8.5703125" style="280" customWidth="1"/>
    <col min="7443" max="7444" width="10.5703125" style="280" customWidth="1"/>
    <col min="7445" max="7445" width="11.140625" style="280" customWidth="1"/>
    <col min="7446" max="7446" width="10.7109375" style="280" bestFit="1" customWidth="1"/>
    <col min="7447" max="7681" width="9.140625" style="280"/>
    <col min="7682" max="7682" width="11.28515625" style="280" customWidth="1"/>
    <col min="7683" max="7683" width="9.7109375" style="280" customWidth="1"/>
    <col min="7684" max="7684" width="8.140625" style="280" customWidth="1"/>
    <col min="7685" max="7685" width="7.42578125" style="280" customWidth="1"/>
    <col min="7686" max="7686" width="9.140625" style="280" customWidth="1"/>
    <col min="7687" max="7687" width="9.5703125" style="280" customWidth="1"/>
    <col min="7688" max="7688" width="8.140625" style="280" customWidth="1"/>
    <col min="7689" max="7689" width="6.85546875" style="280" customWidth="1"/>
    <col min="7690" max="7690" width="9.28515625" style="280" customWidth="1"/>
    <col min="7691" max="7691" width="10.5703125" style="280" customWidth="1"/>
    <col min="7692" max="7692" width="8.7109375" style="280" customWidth="1"/>
    <col min="7693" max="7693" width="7.42578125" style="280" customWidth="1"/>
    <col min="7694" max="7694" width="8.5703125" style="280" customWidth="1"/>
    <col min="7695" max="7695" width="8.7109375" style="280" customWidth="1"/>
    <col min="7696" max="7696" width="8.5703125" style="280" customWidth="1"/>
    <col min="7697" max="7697" width="7.85546875" style="280" customWidth="1"/>
    <col min="7698" max="7698" width="8.5703125" style="280" customWidth="1"/>
    <col min="7699" max="7700" width="10.5703125" style="280" customWidth="1"/>
    <col min="7701" max="7701" width="11.140625" style="280" customWidth="1"/>
    <col min="7702" max="7702" width="10.7109375" style="280" bestFit="1" customWidth="1"/>
    <col min="7703" max="7937" width="9.140625" style="280"/>
    <col min="7938" max="7938" width="11.28515625" style="280" customWidth="1"/>
    <col min="7939" max="7939" width="9.7109375" style="280" customWidth="1"/>
    <col min="7940" max="7940" width="8.140625" style="280" customWidth="1"/>
    <col min="7941" max="7941" width="7.42578125" style="280" customWidth="1"/>
    <col min="7942" max="7942" width="9.140625" style="280" customWidth="1"/>
    <col min="7943" max="7943" width="9.5703125" style="280" customWidth="1"/>
    <col min="7944" max="7944" width="8.140625" style="280" customWidth="1"/>
    <col min="7945" max="7945" width="6.85546875" style="280" customWidth="1"/>
    <col min="7946" max="7946" width="9.28515625" style="280" customWidth="1"/>
    <col min="7947" max="7947" width="10.5703125" style="280" customWidth="1"/>
    <col min="7948" max="7948" width="8.7109375" style="280" customWidth="1"/>
    <col min="7949" max="7949" width="7.42578125" style="280" customWidth="1"/>
    <col min="7950" max="7950" width="8.5703125" style="280" customWidth="1"/>
    <col min="7951" max="7951" width="8.7109375" style="280" customWidth="1"/>
    <col min="7952" max="7952" width="8.5703125" style="280" customWidth="1"/>
    <col min="7953" max="7953" width="7.85546875" style="280" customWidth="1"/>
    <col min="7954" max="7954" width="8.5703125" style="280" customWidth="1"/>
    <col min="7955" max="7956" width="10.5703125" style="280" customWidth="1"/>
    <col min="7957" max="7957" width="11.140625" style="280" customWidth="1"/>
    <col min="7958" max="7958" width="10.7109375" style="280" bestFit="1" customWidth="1"/>
    <col min="7959" max="8193" width="9.140625" style="280"/>
    <col min="8194" max="8194" width="11.28515625" style="280" customWidth="1"/>
    <col min="8195" max="8195" width="9.7109375" style="280" customWidth="1"/>
    <col min="8196" max="8196" width="8.140625" style="280" customWidth="1"/>
    <col min="8197" max="8197" width="7.42578125" style="280" customWidth="1"/>
    <col min="8198" max="8198" width="9.140625" style="280" customWidth="1"/>
    <col min="8199" max="8199" width="9.5703125" style="280" customWidth="1"/>
    <col min="8200" max="8200" width="8.140625" style="280" customWidth="1"/>
    <col min="8201" max="8201" width="6.85546875" style="280" customWidth="1"/>
    <col min="8202" max="8202" width="9.28515625" style="280" customWidth="1"/>
    <col min="8203" max="8203" width="10.5703125" style="280" customWidth="1"/>
    <col min="8204" max="8204" width="8.7109375" style="280" customWidth="1"/>
    <col min="8205" max="8205" width="7.42578125" style="280" customWidth="1"/>
    <col min="8206" max="8206" width="8.5703125" style="280" customWidth="1"/>
    <col min="8207" max="8207" width="8.7109375" style="280" customWidth="1"/>
    <col min="8208" max="8208" width="8.5703125" style="280" customWidth="1"/>
    <col min="8209" max="8209" width="7.85546875" style="280" customWidth="1"/>
    <col min="8210" max="8210" width="8.5703125" style="280" customWidth="1"/>
    <col min="8211" max="8212" width="10.5703125" style="280" customWidth="1"/>
    <col min="8213" max="8213" width="11.140625" style="280" customWidth="1"/>
    <col min="8214" max="8214" width="10.7109375" style="280" bestFit="1" customWidth="1"/>
    <col min="8215" max="8449" width="9.140625" style="280"/>
    <col min="8450" max="8450" width="11.28515625" style="280" customWidth="1"/>
    <col min="8451" max="8451" width="9.7109375" style="280" customWidth="1"/>
    <col min="8452" max="8452" width="8.140625" style="280" customWidth="1"/>
    <col min="8453" max="8453" width="7.42578125" style="280" customWidth="1"/>
    <col min="8454" max="8454" width="9.140625" style="280" customWidth="1"/>
    <col min="8455" max="8455" width="9.5703125" style="280" customWidth="1"/>
    <col min="8456" max="8456" width="8.140625" style="280" customWidth="1"/>
    <col min="8457" max="8457" width="6.85546875" style="280" customWidth="1"/>
    <col min="8458" max="8458" width="9.28515625" style="280" customWidth="1"/>
    <col min="8459" max="8459" width="10.5703125" style="280" customWidth="1"/>
    <col min="8460" max="8460" width="8.7109375" style="280" customWidth="1"/>
    <col min="8461" max="8461" width="7.42578125" style="280" customWidth="1"/>
    <col min="8462" max="8462" width="8.5703125" style="280" customWidth="1"/>
    <col min="8463" max="8463" width="8.7109375" style="280" customWidth="1"/>
    <col min="8464" max="8464" width="8.5703125" style="280" customWidth="1"/>
    <col min="8465" max="8465" width="7.85546875" style="280" customWidth="1"/>
    <col min="8466" max="8466" width="8.5703125" style="280" customWidth="1"/>
    <col min="8467" max="8468" width="10.5703125" style="280" customWidth="1"/>
    <col min="8469" max="8469" width="11.140625" style="280" customWidth="1"/>
    <col min="8470" max="8470" width="10.7109375" style="280" bestFit="1" customWidth="1"/>
    <col min="8471" max="8705" width="9.140625" style="280"/>
    <col min="8706" max="8706" width="11.28515625" style="280" customWidth="1"/>
    <col min="8707" max="8707" width="9.7109375" style="280" customWidth="1"/>
    <col min="8708" max="8708" width="8.140625" style="280" customWidth="1"/>
    <col min="8709" max="8709" width="7.42578125" style="280" customWidth="1"/>
    <col min="8710" max="8710" width="9.140625" style="280" customWidth="1"/>
    <col min="8711" max="8711" width="9.5703125" style="280" customWidth="1"/>
    <col min="8712" max="8712" width="8.140625" style="280" customWidth="1"/>
    <col min="8713" max="8713" width="6.85546875" style="280" customWidth="1"/>
    <col min="8714" max="8714" width="9.28515625" style="280" customWidth="1"/>
    <col min="8715" max="8715" width="10.5703125" style="280" customWidth="1"/>
    <col min="8716" max="8716" width="8.7109375" style="280" customWidth="1"/>
    <col min="8717" max="8717" width="7.42578125" style="280" customWidth="1"/>
    <col min="8718" max="8718" width="8.5703125" style="280" customWidth="1"/>
    <col min="8719" max="8719" width="8.7109375" style="280" customWidth="1"/>
    <col min="8720" max="8720" width="8.5703125" style="280" customWidth="1"/>
    <col min="8721" max="8721" width="7.85546875" style="280" customWidth="1"/>
    <col min="8722" max="8722" width="8.5703125" style="280" customWidth="1"/>
    <col min="8723" max="8724" width="10.5703125" style="280" customWidth="1"/>
    <col min="8725" max="8725" width="11.140625" style="280" customWidth="1"/>
    <col min="8726" max="8726" width="10.7109375" style="280" bestFit="1" customWidth="1"/>
    <col min="8727" max="8961" width="9.140625" style="280"/>
    <col min="8962" max="8962" width="11.28515625" style="280" customWidth="1"/>
    <col min="8963" max="8963" width="9.7109375" style="280" customWidth="1"/>
    <col min="8964" max="8964" width="8.140625" style="280" customWidth="1"/>
    <col min="8965" max="8965" width="7.42578125" style="280" customWidth="1"/>
    <col min="8966" max="8966" width="9.140625" style="280" customWidth="1"/>
    <col min="8967" max="8967" width="9.5703125" style="280" customWidth="1"/>
    <col min="8968" max="8968" width="8.140625" style="280" customWidth="1"/>
    <col min="8969" max="8969" width="6.85546875" style="280" customWidth="1"/>
    <col min="8970" max="8970" width="9.28515625" style="280" customWidth="1"/>
    <col min="8971" max="8971" width="10.5703125" style="280" customWidth="1"/>
    <col min="8972" max="8972" width="8.7109375" style="280" customWidth="1"/>
    <col min="8973" max="8973" width="7.42578125" style="280" customWidth="1"/>
    <col min="8974" max="8974" width="8.5703125" style="280" customWidth="1"/>
    <col min="8975" max="8975" width="8.7109375" style="280" customWidth="1"/>
    <col min="8976" max="8976" width="8.5703125" style="280" customWidth="1"/>
    <col min="8977" max="8977" width="7.85546875" style="280" customWidth="1"/>
    <col min="8978" max="8978" width="8.5703125" style="280" customWidth="1"/>
    <col min="8979" max="8980" width="10.5703125" style="280" customWidth="1"/>
    <col min="8981" max="8981" width="11.140625" style="280" customWidth="1"/>
    <col min="8982" max="8982" width="10.7109375" style="280" bestFit="1" customWidth="1"/>
    <col min="8983" max="9217" width="9.140625" style="280"/>
    <col min="9218" max="9218" width="11.28515625" style="280" customWidth="1"/>
    <col min="9219" max="9219" width="9.7109375" style="280" customWidth="1"/>
    <col min="9220" max="9220" width="8.140625" style="280" customWidth="1"/>
    <col min="9221" max="9221" width="7.42578125" style="280" customWidth="1"/>
    <col min="9222" max="9222" width="9.140625" style="280" customWidth="1"/>
    <col min="9223" max="9223" width="9.5703125" style="280" customWidth="1"/>
    <col min="9224" max="9224" width="8.140625" style="280" customWidth="1"/>
    <col min="9225" max="9225" width="6.85546875" style="280" customWidth="1"/>
    <col min="9226" max="9226" width="9.28515625" style="280" customWidth="1"/>
    <col min="9227" max="9227" width="10.5703125" style="280" customWidth="1"/>
    <col min="9228" max="9228" width="8.7109375" style="280" customWidth="1"/>
    <col min="9229" max="9229" width="7.42578125" style="280" customWidth="1"/>
    <col min="9230" max="9230" width="8.5703125" style="280" customWidth="1"/>
    <col min="9231" max="9231" width="8.7109375" style="280" customWidth="1"/>
    <col min="9232" max="9232" width="8.5703125" style="280" customWidth="1"/>
    <col min="9233" max="9233" width="7.85546875" style="280" customWidth="1"/>
    <col min="9234" max="9234" width="8.5703125" style="280" customWidth="1"/>
    <col min="9235" max="9236" width="10.5703125" style="280" customWidth="1"/>
    <col min="9237" max="9237" width="11.140625" style="280" customWidth="1"/>
    <col min="9238" max="9238" width="10.7109375" style="280" bestFit="1" customWidth="1"/>
    <col min="9239" max="9473" width="9.140625" style="280"/>
    <col min="9474" max="9474" width="11.28515625" style="280" customWidth="1"/>
    <col min="9475" max="9475" width="9.7109375" style="280" customWidth="1"/>
    <col min="9476" max="9476" width="8.140625" style="280" customWidth="1"/>
    <col min="9477" max="9477" width="7.42578125" style="280" customWidth="1"/>
    <col min="9478" max="9478" width="9.140625" style="280" customWidth="1"/>
    <col min="9479" max="9479" width="9.5703125" style="280" customWidth="1"/>
    <col min="9480" max="9480" width="8.140625" style="280" customWidth="1"/>
    <col min="9481" max="9481" width="6.85546875" style="280" customWidth="1"/>
    <col min="9482" max="9482" width="9.28515625" style="280" customWidth="1"/>
    <col min="9483" max="9483" width="10.5703125" style="280" customWidth="1"/>
    <col min="9484" max="9484" width="8.7109375" style="280" customWidth="1"/>
    <col min="9485" max="9485" width="7.42578125" style="280" customWidth="1"/>
    <col min="9486" max="9486" width="8.5703125" style="280" customWidth="1"/>
    <col min="9487" max="9487" width="8.7109375" style="280" customWidth="1"/>
    <col min="9488" max="9488" width="8.5703125" style="280" customWidth="1"/>
    <col min="9489" max="9489" width="7.85546875" style="280" customWidth="1"/>
    <col min="9490" max="9490" width="8.5703125" style="280" customWidth="1"/>
    <col min="9491" max="9492" width="10.5703125" style="280" customWidth="1"/>
    <col min="9493" max="9493" width="11.140625" style="280" customWidth="1"/>
    <col min="9494" max="9494" width="10.7109375" style="280" bestFit="1" customWidth="1"/>
    <col min="9495" max="9729" width="9.140625" style="280"/>
    <col min="9730" max="9730" width="11.28515625" style="280" customWidth="1"/>
    <col min="9731" max="9731" width="9.7109375" style="280" customWidth="1"/>
    <col min="9732" max="9732" width="8.140625" style="280" customWidth="1"/>
    <col min="9733" max="9733" width="7.42578125" style="280" customWidth="1"/>
    <col min="9734" max="9734" width="9.140625" style="280" customWidth="1"/>
    <col min="9735" max="9735" width="9.5703125" style="280" customWidth="1"/>
    <col min="9736" max="9736" width="8.140625" style="280" customWidth="1"/>
    <col min="9737" max="9737" width="6.85546875" style="280" customWidth="1"/>
    <col min="9738" max="9738" width="9.28515625" style="280" customWidth="1"/>
    <col min="9739" max="9739" width="10.5703125" style="280" customWidth="1"/>
    <col min="9740" max="9740" width="8.7109375" style="280" customWidth="1"/>
    <col min="9741" max="9741" width="7.42578125" style="280" customWidth="1"/>
    <col min="9742" max="9742" width="8.5703125" style="280" customWidth="1"/>
    <col min="9743" max="9743" width="8.7109375" style="280" customWidth="1"/>
    <col min="9744" max="9744" width="8.5703125" style="280" customWidth="1"/>
    <col min="9745" max="9745" width="7.85546875" style="280" customWidth="1"/>
    <col min="9746" max="9746" width="8.5703125" style="280" customWidth="1"/>
    <col min="9747" max="9748" width="10.5703125" style="280" customWidth="1"/>
    <col min="9749" max="9749" width="11.140625" style="280" customWidth="1"/>
    <col min="9750" max="9750" width="10.7109375" style="280" bestFit="1" customWidth="1"/>
    <col min="9751" max="9985" width="9.140625" style="280"/>
    <col min="9986" max="9986" width="11.28515625" style="280" customWidth="1"/>
    <col min="9987" max="9987" width="9.7109375" style="280" customWidth="1"/>
    <col min="9988" max="9988" width="8.140625" style="280" customWidth="1"/>
    <col min="9989" max="9989" width="7.42578125" style="280" customWidth="1"/>
    <col min="9990" max="9990" width="9.140625" style="280" customWidth="1"/>
    <col min="9991" max="9991" width="9.5703125" style="280" customWidth="1"/>
    <col min="9992" max="9992" width="8.140625" style="280" customWidth="1"/>
    <col min="9993" max="9993" width="6.85546875" style="280" customWidth="1"/>
    <col min="9994" max="9994" width="9.28515625" style="280" customWidth="1"/>
    <col min="9995" max="9995" width="10.5703125" style="280" customWidth="1"/>
    <col min="9996" max="9996" width="8.7109375" style="280" customWidth="1"/>
    <col min="9997" max="9997" width="7.42578125" style="280" customWidth="1"/>
    <col min="9998" max="9998" width="8.5703125" style="280" customWidth="1"/>
    <col min="9999" max="9999" width="8.7109375" style="280" customWidth="1"/>
    <col min="10000" max="10000" width="8.5703125" style="280" customWidth="1"/>
    <col min="10001" max="10001" width="7.85546875" style="280" customWidth="1"/>
    <col min="10002" max="10002" width="8.5703125" style="280" customWidth="1"/>
    <col min="10003" max="10004" width="10.5703125" style="280" customWidth="1"/>
    <col min="10005" max="10005" width="11.140625" style="280" customWidth="1"/>
    <col min="10006" max="10006" width="10.7109375" style="280" bestFit="1" customWidth="1"/>
    <col min="10007" max="10241" width="9.140625" style="280"/>
    <col min="10242" max="10242" width="11.28515625" style="280" customWidth="1"/>
    <col min="10243" max="10243" width="9.7109375" style="280" customWidth="1"/>
    <col min="10244" max="10244" width="8.140625" style="280" customWidth="1"/>
    <col min="10245" max="10245" width="7.42578125" style="280" customWidth="1"/>
    <col min="10246" max="10246" width="9.140625" style="280" customWidth="1"/>
    <col min="10247" max="10247" width="9.5703125" style="280" customWidth="1"/>
    <col min="10248" max="10248" width="8.140625" style="280" customWidth="1"/>
    <col min="10249" max="10249" width="6.85546875" style="280" customWidth="1"/>
    <col min="10250" max="10250" width="9.28515625" style="280" customWidth="1"/>
    <col min="10251" max="10251" width="10.5703125" style="280" customWidth="1"/>
    <col min="10252" max="10252" width="8.7109375" style="280" customWidth="1"/>
    <col min="10253" max="10253" width="7.42578125" style="280" customWidth="1"/>
    <col min="10254" max="10254" width="8.5703125" style="280" customWidth="1"/>
    <col min="10255" max="10255" width="8.7109375" style="280" customWidth="1"/>
    <col min="10256" max="10256" width="8.5703125" style="280" customWidth="1"/>
    <col min="10257" max="10257" width="7.85546875" style="280" customWidth="1"/>
    <col min="10258" max="10258" width="8.5703125" style="280" customWidth="1"/>
    <col min="10259" max="10260" width="10.5703125" style="280" customWidth="1"/>
    <col min="10261" max="10261" width="11.140625" style="280" customWidth="1"/>
    <col min="10262" max="10262" width="10.7109375" style="280" bestFit="1" customWidth="1"/>
    <col min="10263" max="10497" width="9.140625" style="280"/>
    <col min="10498" max="10498" width="11.28515625" style="280" customWidth="1"/>
    <col min="10499" max="10499" width="9.7109375" style="280" customWidth="1"/>
    <col min="10500" max="10500" width="8.140625" style="280" customWidth="1"/>
    <col min="10501" max="10501" width="7.42578125" style="280" customWidth="1"/>
    <col min="10502" max="10502" width="9.140625" style="280" customWidth="1"/>
    <col min="10503" max="10503" width="9.5703125" style="280" customWidth="1"/>
    <col min="10504" max="10504" width="8.140625" style="280" customWidth="1"/>
    <col min="10505" max="10505" width="6.85546875" style="280" customWidth="1"/>
    <col min="10506" max="10506" width="9.28515625" style="280" customWidth="1"/>
    <col min="10507" max="10507" width="10.5703125" style="280" customWidth="1"/>
    <col min="10508" max="10508" width="8.7109375" style="280" customWidth="1"/>
    <col min="10509" max="10509" width="7.42578125" style="280" customWidth="1"/>
    <col min="10510" max="10510" width="8.5703125" style="280" customWidth="1"/>
    <col min="10511" max="10511" width="8.7109375" style="280" customWidth="1"/>
    <col min="10512" max="10512" width="8.5703125" style="280" customWidth="1"/>
    <col min="10513" max="10513" width="7.85546875" style="280" customWidth="1"/>
    <col min="10514" max="10514" width="8.5703125" style="280" customWidth="1"/>
    <col min="10515" max="10516" width="10.5703125" style="280" customWidth="1"/>
    <col min="10517" max="10517" width="11.140625" style="280" customWidth="1"/>
    <col min="10518" max="10518" width="10.7109375" style="280" bestFit="1" customWidth="1"/>
    <col min="10519" max="10753" width="9.140625" style="280"/>
    <col min="10754" max="10754" width="11.28515625" style="280" customWidth="1"/>
    <col min="10755" max="10755" width="9.7109375" style="280" customWidth="1"/>
    <col min="10756" max="10756" width="8.140625" style="280" customWidth="1"/>
    <col min="10757" max="10757" width="7.42578125" style="280" customWidth="1"/>
    <col min="10758" max="10758" width="9.140625" style="280" customWidth="1"/>
    <col min="10759" max="10759" width="9.5703125" style="280" customWidth="1"/>
    <col min="10760" max="10760" width="8.140625" style="280" customWidth="1"/>
    <col min="10761" max="10761" width="6.85546875" style="280" customWidth="1"/>
    <col min="10762" max="10762" width="9.28515625" style="280" customWidth="1"/>
    <col min="10763" max="10763" width="10.5703125" style="280" customWidth="1"/>
    <col min="10764" max="10764" width="8.7109375" style="280" customWidth="1"/>
    <col min="10765" max="10765" width="7.42578125" style="280" customWidth="1"/>
    <col min="10766" max="10766" width="8.5703125" style="280" customWidth="1"/>
    <col min="10767" max="10767" width="8.7109375" style="280" customWidth="1"/>
    <col min="10768" max="10768" width="8.5703125" style="280" customWidth="1"/>
    <col min="10769" max="10769" width="7.85546875" style="280" customWidth="1"/>
    <col min="10770" max="10770" width="8.5703125" style="280" customWidth="1"/>
    <col min="10771" max="10772" width="10.5703125" style="280" customWidth="1"/>
    <col min="10773" max="10773" width="11.140625" style="280" customWidth="1"/>
    <col min="10774" max="10774" width="10.7109375" style="280" bestFit="1" customWidth="1"/>
    <col min="10775" max="11009" width="9.140625" style="280"/>
    <col min="11010" max="11010" width="11.28515625" style="280" customWidth="1"/>
    <col min="11011" max="11011" width="9.7109375" style="280" customWidth="1"/>
    <col min="11012" max="11012" width="8.140625" style="280" customWidth="1"/>
    <col min="11013" max="11013" width="7.42578125" style="280" customWidth="1"/>
    <col min="11014" max="11014" width="9.140625" style="280" customWidth="1"/>
    <col min="11015" max="11015" width="9.5703125" style="280" customWidth="1"/>
    <col min="11016" max="11016" width="8.140625" style="280" customWidth="1"/>
    <col min="11017" max="11017" width="6.85546875" style="280" customWidth="1"/>
    <col min="11018" max="11018" width="9.28515625" style="280" customWidth="1"/>
    <col min="11019" max="11019" width="10.5703125" style="280" customWidth="1"/>
    <col min="11020" max="11020" width="8.7109375" style="280" customWidth="1"/>
    <col min="11021" max="11021" width="7.42578125" style="280" customWidth="1"/>
    <col min="11022" max="11022" width="8.5703125" style="280" customWidth="1"/>
    <col min="11023" max="11023" width="8.7109375" style="280" customWidth="1"/>
    <col min="11024" max="11024" width="8.5703125" style="280" customWidth="1"/>
    <col min="11025" max="11025" width="7.85546875" style="280" customWidth="1"/>
    <col min="11026" max="11026" width="8.5703125" style="280" customWidth="1"/>
    <col min="11027" max="11028" width="10.5703125" style="280" customWidth="1"/>
    <col min="11029" max="11029" width="11.140625" style="280" customWidth="1"/>
    <col min="11030" max="11030" width="10.7109375" style="280" bestFit="1" customWidth="1"/>
    <col min="11031" max="11265" width="9.140625" style="280"/>
    <col min="11266" max="11266" width="11.28515625" style="280" customWidth="1"/>
    <col min="11267" max="11267" width="9.7109375" style="280" customWidth="1"/>
    <col min="11268" max="11268" width="8.140625" style="280" customWidth="1"/>
    <col min="11269" max="11269" width="7.42578125" style="280" customWidth="1"/>
    <col min="11270" max="11270" width="9.140625" style="280" customWidth="1"/>
    <col min="11271" max="11271" width="9.5703125" style="280" customWidth="1"/>
    <col min="11272" max="11272" width="8.140625" style="280" customWidth="1"/>
    <col min="11273" max="11273" width="6.85546875" style="280" customWidth="1"/>
    <col min="11274" max="11274" width="9.28515625" style="280" customWidth="1"/>
    <col min="11275" max="11275" width="10.5703125" style="280" customWidth="1"/>
    <col min="11276" max="11276" width="8.7109375" style="280" customWidth="1"/>
    <col min="11277" max="11277" width="7.42578125" style="280" customWidth="1"/>
    <col min="11278" max="11278" width="8.5703125" style="280" customWidth="1"/>
    <col min="11279" max="11279" width="8.7109375" style="280" customWidth="1"/>
    <col min="11280" max="11280" width="8.5703125" style="280" customWidth="1"/>
    <col min="11281" max="11281" width="7.85546875" style="280" customWidth="1"/>
    <col min="11282" max="11282" width="8.5703125" style="280" customWidth="1"/>
    <col min="11283" max="11284" width="10.5703125" style="280" customWidth="1"/>
    <col min="11285" max="11285" width="11.140625" style="280" customWidth="1"/>
    <col min="11286" max="11286" width="10.7109375" style="280" bestFit="1" customWidth="1"/>
    <col min="11287" max="11521" width="9.140625" style="280"/>
    <col min="11522" max="11522" width="11.28515625" style="280" customWidth="1"/>
    <col min="11523" max="11523" width="9.7109375" style="280" customWidth="1"/>
    <col min="11524" max="11524" width="8.140625" style="280" customWidth="1"/>
    <col min="11525" max="11525" width="7.42578125" style="280" customWidth="1"/>
    <col min="11526" max="11526" width="9.140625" style="280" customWidth="1"/>
    <col min="11527" max="11527" width="9.5703125" style="280" customWidth="1"/>
    <col min="11528" max="11528" width="8.140625" style="280" customWidth="1"/>
    <col min="11529" max="11529" width="6.85546875" style="280" customWidth="1"/>
    <col min="11530" max="11530" width="9.28515625" style="280" customWidth="1"/>
    <col min="11531" max="11531" width="10.5703125" style="280" customWidth="1"/>
    <col min="11532" max="11532" width="8.7109375" style="280" customWidth="1"/>
    <col min="11533" max="11533" width="7.42578125" style="280" customWidth="1"/>
    <col min="11534" max="11534" width="8.5703125" style="280" customWidth="1"/>
    <col min="11535" max="11535" width="8.7109375" style="280" customWidth="1"/>
    <col min="11536" max="11536" width="8.5703125" style="280" customWidth="1"/>
    <col min="11537" max="11537" width="7.85546875" style="280" customWidth="1"/>
    <col min="11538" max="11538" width="8.5703125" style="280" customWidth="1"/>
    <col min="11539" max="11540" width="10.5703125" style="280" customWidth="1"/>
    <col min="11541" max="11541" width="11.140625" style="280" customWidth="1"/>
    <col min="11542" max="11542" width="10.7109375" style="280" bestFit="1" customWidth="1"/>
    <col min="11543" max="11777" width="9.140625" style="280"/>
    <col min="11778" max="11778" width="11.28515625" style="280" customWidth="1"/>
    <col min="11779" max="11779" width="9.7109375" style="280" customWidth="1"/>
    <col min="11780" max="11780" width="8.140625" style="280" customWidth="1"/>
    <col min="11781" max="11781" width="7.42578125" style="280" customWidth="1"/>
    <col min="11782" max="11782" width="9.140625" style="280" customWidth="1"/>
    <col min="11783" max="11783" width="9.5703125" style="280" customWidth="1"/>
    <col min="11784" max="11784" width="8.140625" style="280" customWidth="1"/>
    <col min="11785" max="11785" width="6.85546875" style="280" customWidth="1"/>
    <col min="11786" max="11786" width="9.28515625" style="280" customWidth="1"/>
    <col min="11787" max="11787" width="10.5703125" style="280" customWidth="1"/>
    <col min="11788" max="11788" width="8.7109375" style="280" customWidth="1"/>
    <col min="11789" max="11789" width="7.42578125" style="280" customWidth="1"/>
    <col min="11790" max="11790" width="8.5703125" style="280" customWidth="1"/>
    <col min="11791" max="11791" width="8.7109375" style="280" customWidth="1"/>
    <col min="11792" max="11792" width="8.5703125" style="280" customWidth="1"/>
    <col min="11793" max="11793" width="7.85546875" style="280" customWidth="1"/>
    <col min="11794" max="11794" width="8.5703125" style="280" customWidth="1"/>
    <col min="11795" max="11796" width="10.5703125" style="280" customWidth="1"/>
    <col min="11797" max="11797" width="11.140625" style="280" customWidth="1"/>
    <col min="11798" max="11798" width="10.7109375" style="280" bestFit="1" customWidth="1"/>
    <col min="11799" max="12033" width="9.140625" style="280"/>
    <col min="12034" max="12034" width="11.28515625" style="280" customWidth="1"/>
    <col min="12035" max="12035" width="9.7109375" style="280" customWidth="1"/>
    <col min="12036" max="12036" width="8.140625" style="280" customWidth="1"/>
    <col min="12037" max="12037" width="7.42578125" style="280" customWidth="1"/>
    <col min="12038" max="12038" width="9.140625" style="280" customWidth="1"/>
    <col min="12039" max="12039" width="9.5703125" style="280" customWidth="1"/>
    <col min="12040" max="12040" width="8.140625" style="280" customWidth="1"/>
    <col min="12041" max="12041" width="6.85546875" style="280" customWidth="1"/>
    <col min="12042" max="12042" width="9.28515625" style="280" customWidth="1"/>
    <col min="12043" max="12043" width="10.5703125" style="280" customWidth="1"/>
    <col min="12044" max="12044" width="8.7109375" style="280" customWidth="1"/>
    <col min="12045" max="12045" width="7.42578125" style="280" customWidth="1"/>
    <col min="12046" max="12046" width="8.5703125" style="280" customWidth="1"/>
    <col min="12047" max="12047" width="8.7109375" style="280" customWidth="1"/>
    <col min="12048" max="12048" width="8.5703125" style="280" customWidth="1"/>
    <col min="12049" max="12049" width="7.85546875" style="280" customWidth="1"/>
    <col min="12050" max="12050" width="8.5703125" style="280" customWidth="1"/>
    <col min="12051" max="12052" width="10.5703125" style="280" customWidth="1"/>
    <col min="12053" max="12053" width="11.140625" style="280" customWidth="1"/>
    <col min="12054" max="12054" width="10.7109375" style="280" bestFit="1" customWidth="1"/>
    <col min="12055" max="12289" width="9.140625" style="280"/>
    <col min="12290" max="12290" width="11.28515625" style="280" customWidth="1"/>
    <col min="12291" max="12291" width="9.7109375" style="280" customWidth="1"/>
    <col min="12292" max="12292" width="8.140625" style="280" customWidth="1"/>
    <col min="12293" max="12293" width="7.42578125" style="280" customWidth="1"/>
    <col min="12294" max="12294" width="9.140625" style="280" customWidth="1"/>
    <col min="12295" max="12295" width="9.5703125" style="280" customWidth="1"/>
    <col min="12296" max="12296" width="8.140625" style="280" customWidth="1"/>
    <col min="12297" max="12297" width="6.85546875" style="280" customWidth="1"/>
    <col min="12298" max="12298" width="9.28515625" style="280" customWidth="1"/>
    <col min="12299" max="12299" width="10.5703125" style="280" customWidth="1"/>
    <col min="12300" max="12300" width="8.7109375" style="280" customWidth="1"/>
    <col min="12301" max="12301" width="7.42578125" style="280" customWidth="1"/>
    <col min="12302" max="12302" width="8.5703125" style="280" customWidth="1"/>
    <col min="12303" max="12303" width="8.7109375" style="280" customWidth="1"/>
    <col min="12304" max="12304" width="8.5703125" style="280" customWidth="1"/>
    <col min="12305" max="12305" width="7.85546875" style="280" customWidth="1"/>
    <col min="12306" max="12306" width="8.5703125" style="280" customWidth="1"/>
    <col min="12307" max="12308" width="10.5703125" style="280" customWidth="1"/>
    <col min="12309" max="12309" width="11.140625" style="280" customWidth="1"/>
    <col min="12310" max="12310" width="10.7109375" style="280" bestFit="1" customWidth="1"/>
    <col min="12311" max="12545" width="9.140625" style="280"/>
    <col min="12546" max="12546" width="11.28515625" style="280" customWidth="1"/>
    <col min="12547" max="12547" width="9.7109375" style="280" customWidth="1"/>
    <col min="12548" max="12548" width="8.140625" style="280" customWidth="1"/>
    <col min="12549" max="12549" width="7.42578125" style="280" customWidth="1"/>
    <col min="12550" max="12550" width="9.140625" style="280" customWidth="1"/>
    <col min="12551" max="12551" width="9.5703125" style="280" customWidth="1"/>
    <col min="12552" max="12552" width="8.140625" style="280" customWidth="1"/>
    <col min="12553" max="12553" width="6.85546875" style="280" customWidth="1"/>
    <col min="12554" max="12554" width="9.28515625" style="280" customWidth="1"/>
    <col min="12555" max="12555" width="10.5703125" style="280" customWidth="1"/>
    <col min="12556" max="12556" width="8.7109375" style="280" customWidth="1"/>
    <col min="12557" max="12557" width="7.42578125" style="280" customWidth="1"/>
    <col min="12558" max="12558" width="8.5703125" style="280" customWidth="1"/>
    <col min="12559" max="12559" width="8.7109375" style="280" customWidth="1"/>
    <col min="12560" max="12560" width="8.5703125" style="280" customWidth="1"/>
    <col min="12561" max="12561" width="7.85546875" style="280" customWidth="1"/>
    <col min="12562" max="12562" width="8.5703125" style="280" customWidth="1"/>
    <col min="12563" max="12564" width="10.5703125" style="280" customWidth="1"/>
    <col min="12565" max="12565" width="11.140625" style="280" customWidth="1"/>
    <col min="12566" max="12566" width="10.7109375" style="280" bestFit="1" customWidth="1"/>
    <col min="12567" max="12801" width="9.140625" style="280"/>
    <col min="12802" max="12802" width="11.28515625" style="280" customWidth="1"/>
    <col min="12803" max="12803" width="9.7109375" style="280" customWidth="1"/>
    <col min="12804" max="12804" width="8.140625" style="280" customWidth="1"/>
    <col min="12805" max="12805" width="7.42578125" style="280" customWidth="1"/>
    <col min="12806" max="12806" width="9.140625" style="280" customWidth="1"/>
    <col min="12807" max="12807" width="9.5703125" style="280" customWidth="1"/>
    <col min="12808" max="12808" width="8.140625" style="280" customWidth="1"/>
    <col min="12809" max="12809" width="6.85546875" style="280" customWidth="1"/>
    <col min="12810" max="12810" width="9.28515625" style="280" customWidth="1"/>
    <col min="12811" max="12811" width="10.5703125" style="280" customWidth="1"/>
    <col min="12812" max="12812" width="8.7109375" style="280" customWidth="1"/>
    <col min="12813" max="12813" width="7.42578125" style="280" customWidth="1"/>
    <col min="12814" max="12814" width="8.5703125" style="280" customWidth="1"/>
    <col min="12815" max="12815" width="8.7109375" style="280" customWidth="1"/>
    <col min="12816" max="12816" width="8.5703125" style="280" customWidth="1"/>
    <col min="12817" max="12817" width="7.85546875" style="280" customWidth="1"/>
    <col min="12818" max="12818" width="8.5703125" style="280" customWidth="1"/>
    <col min="12819" max="12820" width="10.5703125" style="280" customWidth="1"/>
    <col min="12821" max="12821" width="11.140625" style="280" customWidth="1"/>
    <col min="12822" max="12822" width="10.7109375" style="280" bestFit="1" customWidth="1"/>
    <col min="12823" max="13057" width="9.140625" style="280"/>
    <col min="13058" max="13058" width="11.28515625" style="280" customWidth="1"/>
    <col min="13059" max="13059" width="9.7109375" style="280" customWidth="1"/>
    <col min="13060" max="13060" width="8.140625" style="280" customWidth="1"/>
    <col min="13061" max="13061" width="7.42578125" style="280" customWidth="1"/>
    <col min="13062" max="13062" width="9.140625" style="280" customWidth="1"/>
    <col min="13063" max="13063" width="9.5703125" style="280" customWidth="1"/>
    <col min="13064" max="13064" width="8.140625" style="280" customWidth="1"/>
    <col min="13065" max="13065" width="6.85546875" style="280" customWidth="1"/>
    <col min="13066" max="13066" width="9.28515625" style="280" customWidth="1"/>
    <col min="13067" max="13067" width="10.5703125" style="280" customWidth="1"/>
    <col min="13068" max="13068" width="8.7109375" style="280" customWidth="1"/>
    <col min="13069" max="13069" width="7.42578125" style="280" customWidth="1"/>
    <col min="13070" max="13070" width="8.5703125" style="280" customWidth="1"/>
    <col min="13071" max="13071" width="8.7109375" style="280" customWidth="1"/>
    <col min="13072" max="13072" width="8.5703125" style="280" customWidth="1"/>
    <col min="13073" max="13073" width="7.85546875" style="280" customWidth="1"/>
    <col min="13074" max="13074" width="8.5703125" style="280" customWidth="1"/>
    <col min="13075" max="13076" width="10.5703125" style="280" customWidth="1"/>
    <col min="13077" max="13077" width="11.140625" style="280" customWidth="1"/>
    <col min="13078" max="13078" width="10.7109375" style="280" bestFit="1" customWidth="1"/>
    <col min="13079" max="13313" width="9.140625" style="280"/>
    <col min="13314" max="13314" width="11.28515625" style="280" customWidth="1"/>
    <col min="13315" max="13315" width="9.7109375" style="280" customWidth="1"/>
    <col min="13316" max="13316" width="8.140625" style="280" customWidth="1"/>
    <col min="13317" max="13317" width="7.42578125" style="280" customWidth="1"/>
    <col min="13318" max="13318" width="9.140625" style="280" customWidth="1"/>
    <col min="13319" max="13319" width="9.5703125" style="280" customWidth="1"/>
    <col min="13320" max="13320" width="8.140625" style="280" customWidth="1"/>
    <col min="13321" max="13321" width="6.85546875" style="280" customWidth="1"/>
    <col min="13322" max="13322" width="9.28515625" style="280" customWidth="1"/>
    <col min="13323" max="13323" width="10.5703125" style="280" customWidth="1"/>
    <col min="13324" max="13324" width="8.7109375" style="280" customWidth="1"/>
    <col min="13325" max="13325" width="7.42578125" style="280" customWidth="1"/>
    <col min="13326" max="13326" width="8.5703125" style="280" customWidth="1"/>
    <col min="13327" max="13327" width="8.7109375" style="280" customWidth="1"/>
    <col min="13328" max="13328" width="8.5703125" style="280" customWidth="1"/>
    <col min="13329" max="13329" width="7.85546875" style="280" customWidth="1"/>
    <col min="13330" max="13330" width="8.5703125" style="280" customWidth="1"/>
    <col min="13331" max="13332" width="10.5703125" style="280" customWidth="1"/>
    <col min="13333" max="13333" width="11.140625" style="280" customWidth="1"/>
    <col min="13334" max="13334" width="10.7109375" style="280" bestFit="1" customWidth="1"/>
    <col min="13335" max="13569" width="9.140625" style="280"/>
    <col min="13570" max="13570" width="11.28515625" style="280" customWidth="1"/>
    <col min="13571" max="13571" width="9.7109375" style="280" customWidth="1"/>
    <col min="13572" max="13572" width="8.140625" style="280" customWidth="1"/>
    <col min="13573" max="13573" width="7.42578125" style="280" customWidth="1"/>
    <col min="13574" max="13574" width="9.140625" style="280" customWidth="1"/>
    <col min="13575" max="13575" width="9.5703125" style="280" customWidth="1"/>
    <col min="13576" max="13576" width="8.140625" style="280" customWidth="1"/>
    <col min="13577" max="13577" width="6.85546875" style="280" customWidth="1"/>
    <col min="13578" max="13578" width="9.28515625" style="280" customWidth="1"/>
    <col min="13579" max="13579" width="10.5703125" style="280" customWidth="1"/>
    <col min="13580" max="13580" width="8.7109375" style="280" customWidth="1"/>
    <col min="13581" max="13581" width="7.42578125" style="280" customWidth="1"/>
    <col min="13582" max="13582" width="8.5703125" style="280" customWidth="1"/>
    <col min="13583" max="13583" width="8.7109375" style="280" customWidth="1"/>
    <col min="13584" max="13584" width="8.5703125" style="280" customWidth="1"/>
    <col min="13585" max="13585" width="7.85546875" style="280" customWidth="1"/>
    <col min="13586" max="13586" width="8.5703125" style="280" customWidth="1"/>
    <col min="13587" max="13588" width="10.5703125" style="280" customWidth="1"/>
    <col min="13589" max="13589" width="11.140625" style="280" customWidth="1"/>
    <col min="13590" max="13590" width="10.7109375" style="280" bestFit="1" customWidth="1"/>
    <col min="13591" max="13825" width="9.140625" style="280"/>
    <col min="13826" max="13826" width="11.28515625" style="280" customWidth="1"/>
    <col min="13827" max="13827" width="9.7109375" style="280" customWidth="1"/>
    <col min="13828" max="13828" width="8.140625" style="280" customWidth="1"/>
    <col min="13829" max="13829" width="7.42578125" style="280" customWidth="1"/>
    <col min="13830" max="13830" width="9.140625" style="280" customWidth="1"/>
    <col min="13831" max="13831" width="9.5703125" style="280" customWidth="1"/>
    <col min="13832" max="13832" width="8.140625" style="280" customWidth="1"/>
    <col min="13833" max="13833" width="6.85546875" style="280" customWidth="1"/>
    <col min="13834" max="13834" width="9.28515625" style="280" customWidth="1"/>
    <col min="13835" max="13835" width="10.5703125" style="280" customWidth="1"/>
    <col min="13836" max="13836" width="8.7109375" style="280" customWidth="1"/>
    <col min="13837" max="13837" width="7.42578125" style="280" customWidth="1"/>
    <col min="13838" max="13838" width="8.5703125" style="280" customWidth="1"/>
    <col min="13839" max="13839" width="8.7109375" style="280" customWidth="1"/>
    <col min="13840" max="13840" width="8.5703125" style="280" customWidth="1"/>
    <col min="13841" max="13841" width="7.85546875" style="280" customWidth="1"/>
    <col min="13842" max="13842" width="8.5703125" style="280" customWidth="1"/>
    <col min="13843" max="13844" width="10.5703125" style="280" customWidth="1"/>
    <col min="13845" max="13845" width="11.140625" style="280" customWidth="1"/>
    <col min="13846" max="13846" width="10.7109375" style="280" bestFit="1" customWidth="1"/>
    <col min="13847" max="14081" width="9.140625" style="280"/>
    <col min="14082" max="14082" width="11.28515625" style="280" customWidth="1"/>
    <col min="14083" max="14083" width="9.7109375" style="280" customWidth="1"/>
    <col min="14084" max="14084" width="8.140625" style="280" customWidth="1"/>
    <col min="14085" max="14085" width="7.42578125" style="280" customWidth="1"/>
    <col min="14086" max="14086" width="9.140625" style="280" customWidth="1"/>
    <col min="14087" max="14087" width="9.5703125" style="280" customWidth="1"/>
    <col min="14088" max="14088" width="8.140625" style="280" customWidth="1"/>
    <col min="14089" max="14089" width="6.85546875" style="280" customWidth="1"/>
    <col min="14090" max="14090" width="9.28515625" style="280" customWidth="1"/>
    <col min="14091" max="14091" width="10.5703125" style="280" customWidth="1"/>
    <col min="14092" max="14092" width="8.7109375" style="280" customWidth="1"/>
    <col min="14093" max="14093" width="7.42578125" style="280" customWidth="1"/>
    <col min="14094" max="14094" width="8.5703125" style="280" customWidth="1"/>
    <col min="14095" max="14095" width="8.7109375" style="280" customWidth="1"/>
    <col min="14096" max="14096" width="8.5703125" style="280" customWidth="1"/>
    <col min="14097" max="14097" width="7.85546875" style="280" customWidth="1"/>
    <col min="14098" max="14098" width="8.5703125" style="280" customWidth="1"/>
    <col min="14099" max="14100" width="10.5703125" style="280" customWidth="1"/>
    <col min="14101" max="14101" width="11.140625" style="280" customWidth="1"/>
    <col min="14102" max="14102" width="10.7109375" style="280" bestFit="1" customWidth="1"/>
    <col min="14103" max="14337" width="9.140625" style="280"/>
    <col min="14338" max="14338" width="11.28515625" style="280" customWidth="1"/>
    <col min="14339" max="14339" width="9.7109375" style="280" customWidth="1"/>
    <col min="14340" max="14340" width="8.140625" style="280" customWidth="1"/>
    <col min="14341" max="14341" width="7.42578125" style="280" customWidth="1"/>
    <col min="14342" max="14342" width="9.140625" style="280" customWidth="1"/>
    <col min="14343" max="14343" width="9.5703125" style="280" customWidth="1"/>
    <col min="14344" max="14344" width="8.140625" style="280" customWidth="1"/>
    <col min="14345" max="14345" width="6.85546875" style="280" customWidth="1"/>
    <col min="14346" max="14346" width="9.28515625" style="280" customWidth="1"/>
    <col min="14347" max="14347" width="10.5703125" style="280" customWidth="1"/>
    <col min="14348" max="14348" width="8.7109375" style="280" customWidth="1"/>
    <col min="14349" max="14349" width="7.42578125" style="280" customWidth="1"/>
    <col min="14350" max="14350" width="8.5703125" style="280" customWidth="1"/>
    <col min="14351" max="14351" width="8.7109375" style="280" customWidth="1"/>
    <col min="14352" max="14352" width="8.5703125" style="280" customWidth="1"/>
    <col min="14353" max="14353" width="7.85546875" style="280" customWidth="1"/>
    <col min="14354" max="14354" width="8.5703125" style="280" customWidth="1"/>
    <col min="14355" max="14356" width="10.5703125" style="280" customWidth="1"/>
    <col min="14357" max="14357" width="11.140625" style="280" customWidth="1"/>
    <col min="14358" max="14358" width="10.7109375" style="280" bestFit="1" customWidth="1"/>
    <col min="14359" max="14593" width="9.140625" style="280"/>
    <col min="14594" max="14594" width="11.28515625" style="280" customWidth="1"/>
    <col min="14595" max="14595" width="9.7109375" style="280" customWidth="1"/>
    <col min="14596" max="14596" width="8.140625" style="280" customWidth="1"/>
    <col min="14597" max="14597" width="7.42578125" style="280" customWidth="1"/>
    <col min="14598" max="14598" width="9.140625" style="280" customWidth="1"/>
    <col min="14599" max="14599" width="9.5703125" style="280" customWidth="1"/>
    <col min="14600" max="14600" width="8.140625" style="280" customWidth="1"/>
    <col min="14601" max="14601" width="6.85546875" style="280" customWidth="1"/>
    <col min="14602" max="14602" width="9.28515625" style="280" customWidth="1"/>
    <col min="14603" max="14603" width="10.5703125" style="280" customWidth="1"/>
    <col min="14604" max="14604" width="8.7109375" style="280" customWidth="1"/>
    <col min="14605" max="14605" width="7.42578125" style="280" customWidth="1"/>
    <col min="14606" max="14606" width="8.5703125" style="280" customWidth="1"/>
    <col min="14607" max="14607" width="8.7109375" style="280" customWidth="1"/>
    <col min="14608" max="14608" width="8.5703125" style="280" customWidth="1"/>
    <col min="14609" max="14609" width="7.85546875" style="280" customWidth="1"/>
    <col min="14610" max="14610" width="8.5703125" style="280" customWidth="1"/>
    <col min="14611" max="14612" width="10.5703125" style="280" customWidth="1"/>
    <col min="14613" max="14613" width="11.140625" style="280" customWidth="1"/>
    <col min="14614" max="14614" width="10.7109375" style="280" bestFit="1" customWidth="1"/>
    <col min="14615" max="14849" width="9.140625" style="280"/>
    <col min="14850" max="14850" width="11.28515625" style="280" customWidth="1"/>
    <col min="14851" max="14851" width="9.7109375" style="280" customWidth="1"/>
    <col min="14852" max="14852" width="8.140625" style="280" customWidth="1"/>
    <col min="14853" max="14853" width="7.42578125" style="280" customWidth="1"/>
    <col min="14854" max="14854" width="9.140625" style="280" customWidth="1"/>
    <col min="14855" max="14855" width="9.5703125" style="280" customWidth="1"/>
    <col min="14856" max="14856" width="8.140625" style="280" customWidth="1"/>
    <col min="14857" max="14857" width="6.85546875" style="280" customWidth="1"/>
    <col min="14858" max="14858" width="9.28515625" style="280" customWidth="1"/>
    <col min="14859" max="14859" width="10.5703125" style="280" customWidth="1"/>
    <col min="14860" max="14860" width="8.7109375" style="280" customWidth="1"/>
    <col min="14861" max="14861" width="7.42578125" style="280" customWidth="1"/>
    <col min="14862" max="14862" width="8.5703125" style="280" customWidth="1"/>
    <col min="14863" max="14863" width="8.7109375" style="280" customWidth="1"/>
    <col min="14864" max="14864" width="8.5703125" style="280" customWidth="1"/>
    <col min="14865" max="14865" width="7.85546875" style="280" customWidth="1"/>
    <col min="14866" max="14866" width="8.5703125" style="280" customWidth="1"/>
    <col min="14867" max="14868" width="10.5703125" style="280" customWidth="1"/>
    <col min="14869" max="14869" width="11.140625" style="280" customWidth="1"/>
    <col min="14870" max="14870" width="10.7109375" style="280" bestFit="1" customWidth="1"/>
    <col min="14871" max="15105" width="9.140625" style="280"/>
    <col min="15106" max="15106" width="11.28515625" style="280" customWidth="1"/>
    <col min="15107" max="15107" width="9.7109375" style="280" customWidth="1"/>
    <col min="15108" max="15108" width="8.140625" style="280" customWidth="1"/>
    <col min="15109" max="15109" width="7.42578125" style="280" customWidth="1"/>
    <col min="15110" max="15110" width="9.140625" style="280" customWidth="1"/>
    <col min="15111" max="15111" width="9.5703125" style="280" customWidth="1"/>
    <col min="15112" max="15112" width="8.140625" style="280" customWidth="1"/>
    <col min="15113" max="15113" width="6.85546875" style="280" customWidth="1"/>
    <col min="15114" max="15114" width="9.28515625" style="280" customWidth="1"/>
    <col min="15115" max="15115" width="10.5703125" style="280" customWidth="1"/>
    <col min="15116" max="15116" width="8.7109375" style="280" customWidth="1"/>
    <col min="15117" max="15117" width="7.42578125" style="280" customWidth="1"/>
    <col min="15118" max="15118" width="8.5703125" style="280" customWidth="1"/>
    <col min="15119" max="15119" width="8.7109375" style="280" customWidth="1"/>
    <col min="15120" max="15120" width="8.5703125" style="280" customWidth="1"/>
    <col min="15121" max="15121" width="7.85546875" style="280" customWidth="1"/>
    <col min="15122" max="15122" width="8.5703125" style="280" customWidth="1"/>
    <col min="15123" max="15124" width="10.5703125" style="280" customWidth="1"/>
    <col min="15125" max="15125" width="11.140625" style="280" customWidth="1"/>
    <col min="15126" max="15126" width="10.7109375" style="280" bestFit="1" customWidth="1"/>
    <col min="15127" max="15361" width="9.140625" style="280"/>
    <col min="15362" max="15362" width="11.28515625" style="280" customWidth="1"/>
    <col min="15363" max="15363" width="9.7109375" style="280" customWidth="1"/>
    <col min="15364" max="15364" width="8.140625" style="280" customWidth="1"/>
    <col min="15365" max="15365" width="7.42578125" style="280" customWidth="1"/>
    <col min="15366" max="15366" width="9.140625" style="280" customWidth="1"/>
    <col min="15367" max="15367" width="9.5703125" style="280" customWidth="1"/>
    <col min="15368" max="15368" width="8.140625" style="280" customWidth="1"/>
    <col min="15369" max="15369" width="6.85546875" style="280" customWidth="1"/>
    <col min="15370" max="15370" width="9.28515625" style="280" customWidth="1"/>
    <col min="15371" max="15371" width="10.5703125" style="280" customWidth="1"/>
    <col min="15372" max="15372" width="8.7109375" style="280" customWidth="1"/>
    <col min="15373" max="15373" width="7.42578125" style="280" customWidth="1"/>
    <col min="15374" max="15374" width="8.5703125" style="280" customWidth="1"/>
    <col min="15375" max="15375" width="8.7109375" style="280" customWidth="1"/>
    <col min="15376" max="15376" width="8.5703125" style="280" customWidth="1"/>
    <col min="15377" max="15377" width="7.85546875" style="280" customWidth="1"/>
    <col min="15378" max="15378" width="8.5703125" style="280" customWidth="1"/>
    <col min="15379" max="15380" width="10.5703125" style="280" customWidth="1"/>
    <col min="15381" max="15381" width="11.140625" style="280" customWidth="1"/>
    <col min="15382" max="15382" width="10.7109375" style="280" bestFit="1" customWidth="1"/>
    <col min="15383" max="15617" width="9.140625" style="280"/>
    <col min="15618" max="15618" width="11.28515625" style="280" customWidth="1"/>
    <col min="15619" max="15619" width="9.7109375" style="280" customWidth="1"/>
    <col min="15620" max="15620" width="8.140625" style="280" customWidth="1"/>
    <col min="15621" max="15621" width="7.42578125" style="280" customWidth="1"/>
    <col min="15622" max="15622" width="9.140625" style="280" customWidth="1"/>
    <col min="15623" max="15623" width="9.5703125" style="280" customWidth="1"/>
    <col min="15624" max="15624" width="8.140625" style="280" customWidth="1"/>
    <col min="15625" max="15625" width="6.85546875" style="280" customWidth="1"/>
    <col min="15626" max="15626" width="9.28515625" style="280" customWidth="1"/>
    <col min="15627" max="15627" width="10.5703125" style="280" customWidth="1"/>
    <col min="15628" max="15628" width="8.7109375" style="280" customWidth="1"/>
    <col min="15629" max="15629" width="7.42578125" style="280" customWidth="1"/>
    <col min="15630" max="15630" width="8.5703125" style="280" customWidth="1"/>
    <col min="15631" max="15631" width="8.7109375" style="280" customWidth="1"/>
    <col min="15632" max="15632" width="8.5703125" style="280" customWidth="1"/>
    <col min="15633" max="15633" width="7.85546875" style="280" customWidth="1"/>
    <col min="15634" max="15634" width="8.5703125" style="280" customWidth="1"/>
    <col min="15635" max="15636" width="10.5703125" style="280" customWidth="1"/>
    <col min="15637" max="15637" width="11.140625" style="280" customWidth="1"/>
    <col min="15638" max="15638" width="10.7109375" style="280" bestFit="1" customWidth="1"/>
    <col min="15639" max="15873" width="9.140625" style="280"/>
    <col min="15874" max="15874" width="11.28515625" style="280" customWidth="1"/>
    <col min="15875" max="15875" width="9.7109375" style="280" customWidth="1"/>
    <col min="15876" max="15876" width="8.140625" style="280" customWidth="1"/>
    <col min="15877" max="15877" width="7.42578125" style="280" customWidth="1"/>
    <col min="15878" max="15878" width="9.140625" style="280" customWidth="1"/>
    <col min="15879" max="15879" width="9.5703125" style="280" customWidth="1"/>
    <col min="15880" max="15880" width="8.140625" style="280" customWidth="1"/>
    <col min="15881" max="15881" width="6.85546875" style="280" customWidth="1"/>
    <col min="15882" max="15882" width="9.28515625" style="280" customWidth="1"/>
    <col min="15883" max="15883" width="10.5703125" style="280" customWidth="1"/>
    <col min="15884" max="15884" width="8.7109375" style="280" customWidth="1"/>
    <col min="15885" max="15885" width="7.42578125" style="280" customWidth="1"/>
    <col min="15886" max="15886" width="8.5703125" style="280" customWidth="1"/>
    <col min="15887" max="15887" width="8.7109375" style="280" customWidth="1"/>
    <col min="15888" max="15888" width="8.5703125" style="280" customWidth="1"/>
    <col min="15889" max="15889" width="7.85546875" style="280" customWidth="1"/>
    <col min="15890" max="15890" width="8.5703125" style="280" customWidth="1"/>
    <col min="15891" max="15892" width="10.5703125" style="280" customWidth="1"/>
    <col min="15893" max="15893" width="11.140625" style="280" customWidth="1"/>
    <col min="15894" max="15894" width="10.7109375" style="280" bestFit="1" customWidth="1"/>
    <col min="15895" max="16129" width="9.140625" style="280"/>
    <col min="16130" max="16130" width="11.28515625" style="280" customWidth="1"/>
    <col min="16131" max="16131" width="9.7109375" style="280" customWidth="1"/>
    <col min="16132" max="16132" width="8.140625" style="280" customWidth="1"/>
    <col min="16133" max="16133" width="7.42578125" style="280" customWidth="1"/>
    <col min="16134" max="16134" width="9.140625" style="280" customWidth="1"/>
    <col min="16135" max="16135" width="9.5703125" style="280" customWidth="1"/>
    <col min="16136" max="16136" width="8.140625" style="280" customWidth="1"/>
    <col min="16137" max="16137" width="6.85546875" style="280" customWidth="1"/>
    <col min="16138" max="16138" width="9.28515625" style="280" customWidth="1"/>
    <col min="16139" max="16139" width="10.5703125" style="280" customWidth="1"/>
    <col min="16140" max="16140" width="8.7109375" style="280" customWidth="1"/>
    <col min="16141" max="16141" width="7.42578125" style="280" customWidth="1"/>
    <col min="16142" max="16142" width="8.5703125" style="280" customWidth="1"/>
    <col min="16143" max="16143" width="8.7109375" style="280" customWidth="1"/>
    <col min="16144" max="16144" width="8.5703125" style="280" customWidth="1"/>
    <col min="16145" max="16145" width="7.85546875" style="280" customWidth="1"/>
    <col min="16146" max="16146" width="8.5703125" style="280" customWidth="1"/>
    <col min="16147" max="16148" width="10.5703125" style="280" customWidth="1"/>
    <col min="16149" max="16149" width="11.140625" style="280" customWidth="1"/>
    <col min="16150" max="16150" width="10.7109375" style="280" bestFit="1" customWidth="1"/>
    <col min="16151" max="16384" width="9.140625" style="280"/>
  </cols>
  <sheetData>
    <row r="1" spans="1:33" s="272" customFormat="1" ht="15.75" x14ac:dyDescent="0.25">
      <c r="C1" s="35"/>
      <c r="D1" s="35"/>
      <c r="E1" s="35"/>
      <c r="F1" s="35"/>
      <c r="G1" s="35"/>
      <c r="H1" s="35"/>
      <c r="I1" s="65" t="s">
        <v>0</v>
      </c>
      <c r="J1" s="65"/>
      <c r="S1" s="273"/>
      <c r="T1" s="273"/>
      <c r="U1" s="1297" t="s">
        <v>841</v>
      </c>
      <c r="V1" s="1297"/>
      <c r="W1" s="33"/>
      <c r="X1" s="33"/>
    </row>
    <row r="2" spans="1:33" s="272" customFormat="1" ht="20.25" x14ac:dyDescent="0.3">
      <c r="E2" s="1114" t="s">
        <v>921</v>
      </c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</row>
    <row r="3" spans="1:33" s="272" customFormat="1" ht="20.25" x14ac:dyDescent="0.3">
      <c r="H3" s="34"/>
      <c r="I3" s="34"/>
      <c r="J3" s="34"/>
      <c r="K3" s="34"/>
      <c r="L3" s="34"/>
      <c r="M3" s="34"/>
      <c r="N3" s="34"/>
      <c r="O3" s="34"/>
      <c r="P3" s="34"/>
    </row>
    <row r="4" spans="1:33" ht="15.75" x14ac:dyDescent="0.25">
      <c r="C4" s="1115" t="s">
        <v>989</v>
      </c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271"/>
      <c r="S4" s="68"/>
      <c r="T4" s="68"/>
      <c r="U4" s="68"/>
      <c r="V4" s="68"/>
      <c r="W4" s="65"/>
    </row>
    <row r="5" spans="1:33" x14ac:dyDescent="0.25">
      <c r="C5" s="281"/>
      <c r="D5" s="281"/>
      <c r="E5" s="281"/>
      <c r="F5" s="281"/>
      <c r="G5" s="281"/>
      <c r="H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</row>
    <row r="6" spans="1:33" x14ac:dyDescent="0.25">
      <c r="A6" s="291" t="s">
        <v>833</v>
      </c>
      <c r="B6" s="283"/>
    </row>
    <row r="7" spans="1:33" x14ac:dyDescent="0.25">
      <c r="B7" s="284"/>
    </row>
    <row r="8" spans="1:33" s="291" customFormat="1" ht="24.75" customHeight="1" x14ac:dyDescent="0.25">
      <c r="A8" s="1109" t="s">
        <v>2</v>
      </c>
      <c r="B8" s="1538" t="s">
        <v>3</v>
      </c>
      <c r="C8" s="1539" t="s">
        <v>834</v>
      </c>
      <c r="D8" s="1540"/>
      <c r="E8" s="1540"/>
      <c r="F8" s="1540"/>
      <c r="G8" s="1539" t="s">
        <v>835</v>
      </c>
      <c r="H8" s="1540"/>
      <c r="I8" s="1540"/>
      <c r="J8" s="1540"/>
      <c r="K8" s="1539" t="s">
        <v>836</v>
      </c>
      <c r="L8" s="1540"/>
      <c r="M8" s="1540"/>
      <c r="N8" s="1540"/>
      <c r="O8" s="1539" t="s">
        <v>837</v>
      </c>
      <c r="P8" s="1540"/>
      <c r="Q8" s="1540"/>
      <c r="R8" s="1540"/>
      <c r="S8" s="1541" t="s">
        <v>16</v>
      </c>
      <c r="T8" s="1542"/>
      <c r="U8" s="1542"/>
      <c r="V8" s="1542"/>
    </row>
    <row r="9" spans="1:33" s="285" customFormat="1" ht="29.25" customHeight="1" x14ac:dyDescent="0.25">
      <c r="A9" s="1109"/>
      <c r="B9" s="1538"/>
      <c r="C9" s="1543" t="s">
        <v>838</v>
      </c>
      <c r="D9" s="1545" t="s">
        <v>839</v>
      </c>
      <c r="E9" s="1546"/>
      <c r="F9" s="1547"/>
      <c r="G9" s="1543" t="s">
        <v>838</v>
      </c>
      <c r="H9" s="1545" t="s">
        <v>839</v>
      </c>
      <c r="I9" s="1546"/>
      <c r="J9" s="1547"/>
      <c r="K9" s="1543" t="s">
        <v>838</v>
      </c>
      <c r="L9" s="1545" t="s">
        <v>839</v>
      </c>
      <c r="M9" s="1546"/>
      <c r="N9" s="1547"/>
      <c r="O9" s="1543" t="s">
        <v>838</v>
      </c>
      <c r="P9" s="1545" t="s">
        <v>839</v>
      </c>
      <c r="Q9" s="1546"/>
      <c r="R9" s="1547"/>
      <c r="S9" s="1543" t="s">
        <v>838</v>
      </c>
      <c r="T9" s="1545" t="s">
        <v>839</v>
      </c>
      <c r="U9" s="1546"/>
      <c r="V9" s="1547"/>
    </row>
    <row r="10" spans="1:33" s="285" customFormat="1" ht="46.5" customHeight="1" x14ac:dyDescent="0.25">
      <c r="A10" s="1109"/>
      <c r="B10" s="1538"/>
      <c r="C10" s="1544"/>
      <c r="D10" s="368" t="s">
        <v>840</v>
      </c>
      <c r="E10" s="368" t="s">
        <v>181</v>
      </c>
      <c r="F10" s="368" t="s">
        <v>16</v>
      </c>
      <c r="G10" s="1544"/>
      <c r="H10" s="368" t="s">
        <v>840</v>
      </c>
      <c r="I10" s="368" t="s">
        <v>181</v>
      </c>
      <c r="J10" s="368" t="s">
        <v>16</v>
      </c>
      <c r="K10" s="1544"/>
      <c r="L10" s="368" t="s">
        <v>840</v>
      </c>
      <c r="M10" s="368" t="s">
        <v>181</v>
      </c>
      <c r="N10" s="368" t="s">
        <v>16</v>
      </c>
      <c r="O10" s="1544"/>
      <c r="P10" s="368" t="s">
        <v>840</v>
      </c>
      <c r="Q10" s="368" t="s">
        <v>181</v>
      </c>
      <c r="R10" s="368" t="s">
        <v>16</v>
      </c>
      <c r="S10" s="1544"/>
      <c r="T10" s="368" t="s">
        <v>840</v>
      </c>
      <c r="U10" s="368" t="s">
        <v>181</v>
      </c>
      <c r="V10" s="368" t="s">
        <v>16</v>
      </c>
    </row>
    <row r="11" spans="1:33" s="295" customFormat="1" ht="16.149999999999999" customHeight="1" x14ac:dyDescent="0.25">
      <c r="A11" s="293">
        <v>1</v>
      </c>
      <c r="B11" s="294">
        <v>2</v>
      </c>
      <c r="C11" s="294">
        <v>3</v>
      </c>
      <c r="D11" s="293">
        <v>4</v>
      </c>
      <c r="E11" s="294">
        <v>5</v>
      </c>
      <c r="F11" s="294">
        <v>6</v>
      </c>
      <c r="G11" s="293">
        <v>7</v>
      </c>
      <c r="H11" s="294">
        <v>8</v>
      </c>
      <c r="I11" s="294">
        <v>9</v>
      </c>
      <c r="J11" s="293">
        <v>10</v>
      </c>
      <c r="K11" s="294">
        <v>11</v>
      </c>
      <c r="L11" s="294">
        <v>12</v>
      </c>
      <c r="M11" s="293">
        <v>13</v>
      </c>
      <c r="N11" s="294">
        <v>14</v>
      </c>
      <c r="O11" s="294">
        <v>15</v>
      </c>
      <c r="P11" s="293">
        <v>16</v>
      </c>
      <c r="Q11" s="294">
        <v>17</v>
      </c>
      <c r="R11" s="294">
        <v>18</v>
      </c>
      <c r="S11" s="293">
        <v>19</v>
      </c>
      <c r="T11" s="294">
        <v>20</v>
      </c>
      <c r="U11" s="294">
        <v>21</v>
      </c>
      <c r="V11" s="293">
        <v>22</v>
      </c>
      <c r="X11" s="295" t="s">
        <v>913</v>
      </c>
      <c r="AB11" s="295">
        <v>36</v>
      </c>
      <c r="AC11" s="295">
        <v>23</v>
      </c>
      <c r="AD11" s="295">
        <v>20</v>
      </c>
      <c r="AE11" s="295">
        <v>21</v>
      </c>
    </row>
    <row r="12" spans="1:33" ht="15.75" x14ac:dyDescent="0.25">
      <c r="A12" s="290">
        <v>1</v>
      </c>
      <c r="B12" s="315" t="s">
        <v>641</v>
      </c>
      <c r="C12" s="501">
        <v>213</v>
      </c>
      <c r="D12" s="502">
        <f>F12*0.6</f>
        <v>12.78</v>
      </c>
      <c r="E12" s="502">
        <f>F12*0.4</f>
        <v>8.5200000000000014</v>
      </c>
      <c r="F12" s="502">
        <f>C12*10000/100000</f>
        <v>21.3</v>
      </c>
      <c r="G12" s="501">
        <v>136</v>
      </c>
      <c r="H12" s="502">
        <f>J12*0.6</f>
        <v>12.239999999999998</v>
      </c>
      <c r="I12" s="502">
        <f>J12*0.4</f>
        <v>8.16</v>
      </c>
      <c r="J12" s="502">
        <f>G12*15000/100000</f>
        <v>20.399999999999999</v>
      </c>
      <c r="K12" s="501">
        <v>118</v>
      </c>
      <c r="L12" s="502">
        <f>N12*0.6</f>
        <v>14.16</v>
      </c>
      <c r="M12" s="502">
        <f>N12*0.4</f>
        <v>9.4400000000000013</v>
      </c>
      <c r="N12" s="502">
        <f>K12*20000/100000</f>
        <v>23.6</v>
      </c>
      <c r="O12" s="501">
        <v>124</v>
      </c>
      <c r="P12" s="502">
        <f>R12*0.6</f>
        <v>18.599999999999998</v>
      </c>
      <c r="Q12" s="502">
        <f>R12*0.4</f>
        <v>12.4</v>
      </c>
      <c r="R12" s="502">
        <f>O12*25000/100000</f>
        <v>31</v>
      </c>
      <c r="S12" s="503">
        <f>O12+K12+G12+C12</f>
        <v>591</v>
      </c>
      <c r="T12" s="504">
        <f>D12+H12+L12+P12</f>
        <v>57.779999999999987</v>
      </c>
      <c r="U12" s="504">
        <f>E12+I12+M12+Q12</f>
        <v>38.520000000000003</v>
      </c>
      <c r="V12" s="504">
        <f t="shared" ref="V12:V36" si="0">SUM(T12:U12)</f>
        <v>96.299999999999983</v>
      </c>
      <c r="W12" s="280">
        <v>591</v>
      </c>
      <c r="X12" s="280">
        <v>591</v>
      </c>
      <c r="Y12" s="280">
        <f>W12-X12</f>
        <v>0</v>
      </c>
      <c r="Z12" s="315" t="s">
        <v>641</v>
      </c>
      <c r="AA12" s="280">
        <v>1639</v>
      </c>
      <c r="AB12" s="548">
        <v>213</v>
      </c>
      <c r="AC12" s="548">
        <v>136</v>
      </c>
      <c r="AD12" s="548">
        <v>118</v>
      </c>
      <c r="AE12" s="548">
        <v>124</v>
      </c>
      <c r="AF12" s="280">
        <f t="shared" ref="AF12:AF36" si="1">SUM(AB12:AE12)</f>
        <v>591</v>
      </c>
      <c r="AG12" s="280">
        <f>AF12-X12</f>
        <v>0</v>
      </c>
    </row>
    <row r="13" spans="1:33" ht="15.75" x14ac:dyDescent="0.25">
      <c r="A13" s="290">
        <v>2</v>
      </c>
      <c r="B13" s="315" t="s">
        <v>642</v>
      </c>
      <c r="C13" s="501">
        <v>674</v>
      </c>
      <c r="D13" s="502">
        <f t="shared" ref="D13:D36" si="2">F13*0.6</f>
        <v>40.440000000000005</v>
      </c>
      <c r="E13" s="502">
        <f t="shared" ref="E13:E36" si="3">F13*0.4</f>
        <v>26.960000000000004</v>
      </c>
      <c r="F13" s="502">
        <f t="shared" ref="F13:F35" si="4">C13*10000/100000</f>
        <v>67.400000000000006</v>
      </c>
      <c r="G13" s="501">
        <v>430</v>
      </c>
      <c r="H13" s="502">
        <f t="shared" ref="H13:H36" si="5">J13*0.6</f>
        <v>38.699999999999996</v>
      </c>
      <c r="I13" s="502">
        <f t="shared" ref="I13:I36" si="6">J13*0.4</f>
        <v>25.8</v>
      </c>
      <c r="J13" s="502">
        <f t="shared" ref="J13:J35" si="7">G13*15000/100000</f>
        <v>64.5</v>
      </c>
      <c r="K13" s="501">
        <v>374</v>
      </c>
      <c r="L13" s="502">
        <f t="shared" ref="L13:L36" si="8">N13*0.6</f>
        <v>44.879999999999995</v>
      </c>
      <c r="M13" s="502">
        <f t="shared" ref="M13:M36" si="9">N13*0.4</f>
        <v>29.92</v>
      </c>
      <c r="N13" s="502">
        <f t="shared" ref="N13:N36" si="10">K13*20000/100000</f>
        <v>74.8</v>
      </c>
      <c r="O13" s="501">
        <v>393</v>
      </c>
      <c r="P13" s="502">
        <f t="shared" ref="P13:P36" si="11">R13*0.6</f>
        <v>58.949999999999996</v>
      </c>
      <c r="Q13" s="502">
        <f t="shared" ref="Q13:Q36" si="12">R13*0.4</f>
        <v>39.300000000000004</v>
      </c>
      <c r="R13" s="502">
        <f t="shared" ref="R13:R35" si="13">O13*25000/100000</f>
        <v>98.25</v>
      </c>
      <c r="S13" s="503">
        <f t="shared" ref="S13:S35" si="14">O13+K13+G13+C13</f>
        <v>1871</v>
      </c>
      <c r="T13" s="504">
        <f t="shared" ref="T13:T35" si="15">D13+H13+L13+P13</f>
        <v>182.97</v>
      </c>
      <c r="U13" s="504">
        <f t="shared" ref="U13:U35" si="16">E13+I13+M13+Q13</f>
        <v>121.98000000000002</v>
      </c>
      <c r="V13" s="504">
        <f t="shared" si="0"/>
        <v>304.95000000000005</v>
      </c>
      <c r="W13" s="280">
        <v>2371</v>
      </c>
      <c r="X13" s="280">
        <v>1871</v>
      </c>
      <c r="Y13" s="280">
        <f t="shared" ref="Y13:Y35" si="17">W13-X13</f>
        <v>500</v>
      </c>
      <c r="Z13" s="315" t="s">
        <v>642</v>
      </c>
      <c r="AA13" s="280">
        <v>4964</v>
      </c>
      <c r="AB13" s="548">
        <v>674</v>
      </c>
      <c r="AC13" s="548">
        <v>430</v>
      </c>
      <c r="AD13" s="548">
        <v>374</v>
      </c>
      <c r="AE13" s="548">
        <v>393</v>
      </c>
      <c r="AF13" s="280">
        <f t="shared" si="1"/>
        <v>1871</v>
      </c>
      <c r="AG13" s="280">
        <f t="shared" ref="AG13:AG35" si="18">AF13-X13</f>
        <v>0</v>
      </c>
    </row>
    <row r="14" spans="1:33" ht="15.75" x14ac:dyDescent="0.25">
      <c r="A14" s="290">
        <v>3</v>
      </c>
      <c r="B14" s="315" t="s">
        <v>643</v>
      </c>
      <c r="C14" s="501">
        <v>527</v>
      </c>
      <c r="D14" s="502">
        <f t="shared" si="2"/>
        <v>31.62</v>
      </c>
      <c r="E14" s="502">
        <f t="shared" si="3"/>
        <v>21.080000000000002</v>
      </c>
      <c r="F14" s="502">
        <f t="shared" si="4"/>
        <v>52.7</v>
      </c>
      <c r="G14" s="501">
        <v>337</v>
      </c>
      <c r="H14" s="502">
        <f t="shared" si="5"/>
        <v>30.33</v>
      </c>
      <c r="I14" s="502">
        <f t="shared" si="6"/>
        <v>20.22</v>
      </c>
      <c r="J14" s="502">
        <f t="shared" si="7"/>
        <v>50.55</v>
      </c>
      <c r="K14" s="501">
        <v>293</v>
      </c>
      <c r="L14" s="502">
        <f t="shared" si="8"/>
        <v>35.159999999999997</v>
      </c>
      <c r="M14" s="502">
        <f t="shared" si="9"/>
        <v>23.44</v>
      </c>
      <c r="N14" s="502">
        <f t="shared" si="10"/>
        <v>58.6</v>
      </c>
      <c r="O14" s="501">
        <v>307</v>
      </c>
      <c r="P14" s="502">
        <f t="shared" si="11"/>
        <v>46.05</v>
      </c>
      <c r="Q14" s="502">
        <f t="shared" si="12"/>
        <v>30.700000000000003</v>
      </c>
      <c r="R14" s="502">
        <f t="shared" si="13"/>
        <v>76.75</v>
      </c>
      <c r="S14" s="503">
        <f t="shared" si="14"/>
        <v>1464</v>
      </c>
      <c r="T14" s="504">
        <f t="shared" si="15"/>
        <v>143.16</v>
      </c>
      <c r="U14" s="504">
        <f t="shared" si="16"/>
        <v>95.44</v>
      </c>
      <c r="V14" s="504">
        <f t="shared" si="0"/>
        <v>238.6</v>
      </c>
      <c r="W14" s="280">
        <v>1964</v>
      </c>
      <c r="X14" s="280">
        <v>1464</v>
      </c>
      <c r="Y14" s="280">
        <f t="shared" si="17"/>
        <v>500</v>
      </c>
      <c r="Z14" s="315" t="s">
        <v>643</v>
      </c>
      <c r="AA14" s="280">
        <v>3924</v>
      </c>
      <c r="AB14" s="548">
        <v>527</v>
      </c>
      <c r="AC14" s="548">
        <v>337</v>
      </c>
      <c r="AD14" s="548">
        <v>293</v>
      </c>
      <c r="AE14" s="548">
        <v>307</v>
      </c>
      <c r="AF14" s="280">
        <f t="shared" si="1"/>
        <v>1464</v>
      </c>
      <c r="AG14" s="280">
        <f t="shared" si="18"/>
        <v>0</v>
      </c>
    </row>
    <row r="15" spans="1:33" ht="15.75" x14ac:dyDescent="0.25">
      <c r="A15" s="290">
        <v>4</v>
      </c>
      <c r="B15" s="315" t="s">
        <v>644</v>
      </c>
      <c r="C15" s="501">
        <v>479</v>
      </c>
      <c r="D15" s="502">
        <f t="shared" si="2"/>
        <v>28.74</v>
      </c>
      <c r="E15" s="502">
        <f t="shared" si="3"/>
        <v>19.16</v>
      </c>
      <c r="F15" s="502">
        <f t="shared" si="4"/>
        <v>47.9</v>
      </c>
      <c r="G15" s="501">
        <v>306</v>
      </c>
      <c r="H15" s="502">
        <f t="shared" si="5"/>
        <v>27.54</v>
      </c>
      <c r="I15" s="502">
        <f t="shared" si="6"/>
        <v>18.36</v>
      </c>
      <c r="J15" s="502">
        <f t="shared" si="7"/>
        <v>45.9</v>
      </c>
      <c r="K15" s="501">
        <v>266</v>
      </c>
      <c r="L15" s="502">
        <f t="shared" si="8"/>
        <v>31.92</v>
      </c>
      <c r="M15" s="502">
        <f t="shared" si="9"/>
        <v>21.28</v>
      </c>
      <c r="N15" s="502">
        <f t="shared" si="10"/>
        <v>53.2</v>
      </c>
      <c r="O15" s="501">
        <v>280</v>
      </c>
      <c r="P15" s="502">
        <f t="shared" si="11"/>
        <v>42</v>
      </c>
      <c r="Q15" s="502">
        <f t="shared" si="12"/>
        <v>28</v>
      </c>
      <c r="R15" s="502">
        <f t="shared" si="13"/>
        <v>70</v>
      </c>
      <c r="S15" s="503">
        <f t="shared" si="14"/>
        <v>1331</v>
      </c>
      <c r="T15" s="504">
        <f t="shared" si="15"/>
        <v>130.19999999999999</v>
      </c>
      <c r="U15" s="504">
        <f t="shared" si="16"/>
        <v>86.8</v>
      </c>
      <c r="V15" s="504">
        <f t="shared" si="0"/>
        <v>217</v>
      </c>
      <c r="W15" s="280">
        <v>1831</v>
      </c>
      <c r="X15" s="280">
        <v>1331</v>
      </c>
      <c r="Y15" s="280">
        <f t="shared" si="17"/>
        <v>500</v>
      </c>
      <c r="Z15" s="315" t="s">
        <v>644</v>
      </c>
      <c r="AA15" s="280">
        <v>4734</v>
      </c>
      <c r="AB15" s="548">
        <v>479</v>
      </c>
      <c r="AC15" s="548">
        <v>306</v>
      </c>
      <c r="AD15" s="548">
        <v>266</v>
      </c>
      <c r="AE15" s="548">
        <v>280</v>
      </c>
      <c r="AF15" s="280">
        <f t="shared" si="1"/>
        <v>1331</v>
      </c>
      <c r="AG15" s="280">
        <f t="shared" si="18"/>
        <v>0</v>
      </c>
    </row>
    <row r="16" spans="1:33" ht="15.75" x14ac:dyDescent="0.25">
      <c r="A16" s="290">
        <v>5</v>
      </c>
      <c r="B16" s="315" t="s">
        <v>645</v>
      </c>
      <c r="C16" s="501">
        <v>387</v>
      </c>
      <c r="D16" s="502">
        <f t="shared" si="2"/>
        <v>23.220000000000002</v>
      </c>
      <c r="E16" s="502">
        <f t="shared" si="3"/>
        <v>15.480000000000002</v>
      </c>
      <c r="F16" s="502">
        <f t="shared" si="4"/>
        <v>38.700000000000003</v>
      </c>
      <c r="G16" s="501">
        <v>247</v>
      </c>
      <c r="H16" s="502">
        <f t="shared" si="5"/>
        <v>22.229999999999997</v>
      </c>
      <c r="I16" s="502">
        <f t="shared" si="6"/>
        <v>14.82</v>
      </c>
      <c r="J16" s="502">
        <f t="shared" si="7"/>
        <v>37.049999999999997</v>
      </c>
      <c r="K16" s="501">
        <v>215</v>
      </c>
      <c r="L16" s="502">
        <f t="shared" si="8"/>
        <v>25.8</v>
      </c>
      <c r="M16" s="502">
        <f t="shared" si="9"/>
        <v>17.2</v>
      </c>
      <c r="N16" s="502">
        <f t="shared" si="10"/>
        <v>43</v>
      </c>
      <c r="O16" s="501">
        <v>226</v>
      </c>
      <c r="P16" s="502">
        <f t="shared" si="11"/>
        <v>33.9</v>
      </c>
      <c r="Q16" s="502">
        <f t="shared" si="12"/>
        <v>22.6</v>
      </c>
      <c r="R16" s="502">
        <f t="shared" si="13"/>
        <v>56.5</v>
      </c>
      <c r="S16" s="503">
        <f t="shared" si="14"/>
        <v>1075</v>
      </c>
      <c r="T16" s="504">
        <f t="shared" si="15"/>
        <v>105.15</v>
      </c>
      <c r="U16" s="504">
        <f t="shared" si="16"/>
        <v>70.099999999999994</v>
      </c>
      <c r="V16" s="504">
        <f t="shared" si="0"/>
        <v>175.25</v>
      </c>
      <c r="W16" s="280">
        <v>1375</v>
      </c>
      <c r="X16" s="280">
        <v>1075</v>
      </c>
      <c r="Y16" s="280">
        <f t="shared" si="17"/>
        <v>300</v>
      </c>
      <c r="Z16" s="315" t="s">
        <v>645</v>
      </c>
      <c r="AA16" s="280">
        <v>3250</v>
      </c>
      <c r="AB16" s="548">
        <v>387</v>
      </c>
      <c r="AC16" s="548">
        <v>247</v>
      </c>
      <c r="AD16" s="548">
        <v>215</v>
      </c>
      <c r="AE16" s="548">
        <v>226</v>
      </c>
      <c r="AF16" s="280">
        <f t="shared" si="1"/>
        <v>1075</v>
      </c>
      <c r="AG16" s="280">
        <f t="shared" si="18"/>
        <v>0</v>
      </c>
    </row>
    <row r="17" spans="1:33" ht="15.75" x14ac:dyDescent="0.25">
      <c r="A17" s="290">
        <v>6</v>
      </c>
      <c r="B17" s="315" t="s">
        <v>646</v>
      </c>
      <c r="C17" s="501">
        <v>222</v>
      </c>
      <c r="D17" s="502">
        <f t="shared" si="2"/>
        <v>13.319999999999999</v>
      </c>
      <c r="E17" s="502">
        <f t="shared" si="3"/>
        <v>8.8800000000000008</v>
      </c>
      <c r="F17" s="502">
        <f t="shared" si="4"/>
        <v>22.2</v>
      </c>
      <c r="G17" s="501">
        <v>142</v>
      </c>
      <c r="H17" s="502">
        <f t="shared" si="5"/>
        <v>12.78</v>
      </c>
      <c r="I17" s="502">
        <f t="shared" si="6"/>
        <v>8.5200000000000014</v>
      </c>
      <c r="J17" s="502">
        <f t="shared" si="7"/>
        <v>21.3</v>
      </c>
      <c r="K17" s="501">
        <v>123</v>
      </c>
      <c r="L17" s="502">
        <f t="shared" si="8"/>
        <v>14.76</v>
      </c>
      <c r="M17" s="502">
        <f t="shared" si="9"/>
        <v>9.8400000000000016</v>
      </c>
      <c r="N17" s="502">
        <f t="shared" si="10"/>
        <v>24.6</v>
      </c>
      <c r="O17" s="501">
        <v>129</v>
      </c>
      <c r="P17" s="502">
        <f t="shared" si="11"/>
        <v>19.349999999999998</v>
      </c>
      <c r="Q17" s="502">
        <f t="shared" si="12"/>
        <v>12.9</v>
      </c>
      <c r="R17" s="502">
        <f t="shared" si="13"/>
        <v>32.25</v>
      </c>
      <c r="S17" s="503">
        <f t="shared" si="14"/>
        <v>616</v>
      </c>
      <c r="T17" s="504">
        <f t="shared" si="15"/>
        <v>60.209999999999994</v>
      </c>
      <c r="U17" s="504">
        <f t="shared" si="16"/>
        <v>40.14</v>
      </c>
      <c r="V17" s="504">
        <f t="shared" si="0"/>
        <v>100.35</v>
      </c>
      <c r="W17" s="280">
        <v>616</v>
      </c>
      <c r="X17" s="280">
        <v>616</v>
      </c>
      <c r="Y17" s="280">
        <f t="shared" si="17"/>
        <v>0</v>
      </c>
      <c r="Z17" s="315" t="s">
        <v>646</v>
      </c>
      <c r="AA17" s="280">
        <v>2238</v>
      </c>
      <c r="AB17" s="548">
        <v>222</v>
      </c>
      <c r="AC17" s="548">
        <v>142</v>
      </c>
      <c r="AD17" s="548">
        <v>123</v>
      </c>
      <c r="AE17" s="548">
        <v>129</v>
      </c>
      <c r="AF17" s="280">
        <f t="shared" si="1"/>
        <v>616</v>
      </c>
      <c r="AG17" s="280">
        <f t="shared" si="18"/>
        <v>0</v>
      </c>
    </row>
    <row r="18" spans="1:33" ht="15.75" x14ac:dyDescent="0.25">
      <c r="A18" s="290">
        <v>7</v>
      </c>
      <c r="B18" s="315" t="s">
        <v>647</v>
      </c>
      <c r="C18" s="501">
        <v>477</v>
      </c>
      <c r="D18" s="502">
        <f t="shared" si="2"/>
        <v>28.62</v>
      </c>
      <c r="E18" s="502">
        <f t="shared" si="3"/>
        <v>19.080000000000002</v>
      </c>
      <c r="F18" s="502">
        <f t="shared" si="4"/>
        <v>47.7</v>
      </c>
      <c r="G18" s="501">
        <v>305</v>
      </c>
      <c r="H18" s="502">
        <f t="shared" si="5"/>
        <v>27.45</v>
      </c>
      <c r="I18" s="502">
        <f t="shared" si="6"/>
        <v>18.3</v>
      </c>
      <c r="J18" s="502">
        <f t="shared" si="7"/>
        <v>45.75</v>
      </c>
      <c r="K18" s="501">
        <v>265</v>
      </c>
      <c r="L18" s="502">
        <f t="shared" si="8"/>
        <v>31.799999999999997</v>
      </c>
      <c r="M18" s="502">
        <f t="shared" si="9"/>
        <v>21.200000000000003</v>
      </c>
      <c r="N18" s="502">
        <f t="shared" si="10"/>
        <v>53</v>
      </c>
      <c r="O18" s="501">
        <v>278</v>
      </c>
      <c r="P18" s="502">
        <f t="shared" si="11"/>
        <v>41.699999999999996</v>
      </c>
      <c r="Q18" s="502">
        <f t="shared" si="12"/>
        <v>27.8</v>
      </c>
      <c r="R18" s="502">
        <f t="shared" si="13"/>
        <v>69.5</v>
      </c>
      <c r="S18" s="503">
        <f t="shared" si="14"/>
        <v>1325</v>
      </c>
      <c r="T18" s="504">
        <f t="shared" si="15"/>
        <v>129.57</v>
      </c>
      <c r="U18" s="504">
        <f t="shared" si="16"/>
        <v>86.38000000000001</v>
      </c>
      <c r="V18" s="504">
        <f t="shared" si="0"/>
        <v>215.95</v>
      </c>
      <c r="W18" s="280">
        <v>2325</v>
      </c>
      <c r="X18" s="280">
        <v>1325</v>
      </c>
      <c r="Y18" s="280">
        <f t="shared" si="17"/>
        <v>1000</v>
      </c>
      <c r="Z18" s="315" t="s">
        <v>647</v>
      </c>
      <c r="AA18" s="280">
        <v>3023</v>
      </c>
      <c r="AB18" s="548">
        <v>477</v>
      </c>
      <c r="AC18" s="548">
        <v>305</v>
      </c>
      <c r="AD18" s="548">
        <v>265</v>
      </c>
      <c r="AE18" s="548">
        <v>278</v>
      </c>
      <c r="AF18" s="280">
        <f t="shared" si="1"/>
        <v>1325</v>
      </c>
      <c r="AG18" s="280">
        <f t="shared" si="18"/>
        <v>0</v>
      </c>
    </row>
    <row r="19" spans="1:33" ht="15.75" x14ac:dyDescent="0.25">
      <c r="A19" s="290">
        <v>8</v>
      </c>
      <c r="B19" s="315" t="s">
        <v>648</v>
      </c>
      <c r="C19" s="501">
        <v>707</v>
      </c>
      <c r="D19" s="502">
        <f t="shared" si="2"/>
        <v>42.42</v>
      </c>
      <c r="E19" s="502">
        <f t="shared" si="3"/>
        <v>28.28</v>
      </c>
      <c r="F19" s="502">
        <f t="shared" si="4"/>
        <v>70.7</v>
      </c>
      <c r="G19" s="501">
        <v>452</v>
      </c>
      <c r="H19" s="502">
        <f t="shared" si="5"/>
        <v>40.68</v>
      </c>
      <c r="I19" s="502">
        <f t="shared" si="6"/>
        <v>27.12</v>
      </c>
      <c r="J19" s="502">
        <f t="shared" si="7"/>
        <v>67.8</v>
      </c>
      <c r="K19" s="501">
        <v>393</v>
      </c>
      <c r="L19" s="502">
        <f t="shared" si="8"/>
        <v>47.16</v>
      </c>
      <c r="M19" s="502">
        <f t="shared" si="9"/>
        <v>31.439999999999998</v>
      </c>
      <c r="N19" s="502">
        <f t="shared" si="10"/>
        <v>78.599999999999994</v>
      </c>
      <c r="O19" s="501">
        <v>412</v>
      </c>
      <c r="P19" s="502">
        <f t="shared" si="11"/>
        <v>61.8</v>
      </c>
      <c r="Q19" s="502">
        <f t="shared" si="12"/>
        <v>41.2</v>
      </c>
      <c r="R19" s="502">
        <f t="shared" si="13"/>
        <v>103</v>
      </c>
      <c r="S19" s="503">
        <f t="shared" si="14"/>
        <v>1964</v>
      </c>
      <c r="T19" s="504">
        <f t="shared" si="15"/>
        <v>192.06</v>
      </c>
      <c r="U19" s="504">
        <f t="shared" si="16"/>
        <v>128.04000000000002</v>
      </c>
      <c r="V19" s="504">
        <f t="shared" si="0"/>
        <v>320.10000000000002</v>
      </c>
      <c r="W19" s="280">
        <v>1964</v>
      </c>
      <c r="X19" s="280">
        <v>1964</v>
      </c>
      <c r="Y19" s="280">
        <f t="shared" si="17"/>
        <v>0</v>
      </c>
      <c r="Z19" s="315" t="s">
        <v>648</v>
      </c>
      <c r="AA19" s="280">
        <v>1048</v>
      </c>
      <c r="AB19" s="548">
        <v>707</v>
      </c>
      <c r="AC19" s="548">
        <v>452</v>
      </c>
      <c r="AD19" s="548">
        <v>393</v>
      </c>
      <c r="AE19" s="548">
        <v>412</v>
      </c>
      <c r="AF19" s="280">
        <f t="shared" si="1"/>
        <v>1964</v>
      </c>
      <c r="AG19" s="280">
        <f t="shared" si="18"/>
        <v>0</v>
      </c>
    </row>
    <row r="20" spans="1:33" ht="15.75" x14ac:dyDescent="0.25">
      <c r="A20" s="290">
        <v>9</v>
      </c>
      <c r="B20" s="315" t="s">
        <v>649</v>
      </c>
      <c r="C20" s="501">
        <v>260</v>
      </c>
      <c r="D20" s="502">
        <f t="shared" si="2"/>
        <v>15.6</v>
      </c>
      <c r="E20" s="502">
        <f t="shared" si="3"/>
        <v>10.4</v>
      </c>
      <c r="F20" s="502">
        <f t="shared" si="4"/>
        <v>26</v>
      </c>
      <c r="G20" s="501">
        <v>166</v>
      </c>
      <c r="H20" s="502">
        <f t="shared" si="5"/>
        <v>14.939999999999998</v>
      </c>
      <c r="I20" s="502">
        <f t="shared" si="6"/>
        <v>9.9600000000000009</v>
      </c>
      <c r="J20" s="502">
        <f t="shared" si="7"/>
        <v>24.9</v>
      </c>
      <c r="K20" s="501">
        <v>144</v>
      </c>
      <c r="L20" s="502">
        <f t="shared" si="8"/>
        <v>17.28</v>
      </c>
      <c r="M20" s="502">
        <f t="shared" si="9"/>
        <v>11.520000000000001</v>
      </c>
      <c r="N20" s="502">
        <f t="shared" si="10"/>
        <v>28.8</v>
      </c>
      <c r="O20" s="501">
        <v>152</v>
      </c>
      <c r="P20" s="502">
        <f t="shared" si="11"/>
        <v>22.8</v>
      </c>
      <c r="Q20" s="502">
        <f t="shared" si="12"/>
        <v>15.200000000000001</v>
      </c>
      <c r="R20" s="502">
        <f t="shared" si="13"/>
        <v>38</v>
      </c>
      <c r="S20" s="503">
        <f t="shared" si="14"/>
        <v>722</v>
      </c>
      <c r="T20" s="504">
        <f t="shared" si="15"/>
        <v>70.62</v>
      </c>
      <c r="U20" s="504">
        <f t="shared" si="16"/>
        <v>47.080000000000005</v>
      </c>
      <c r="V20" s="504">
        <f t="shared" si="0"/>
        <v>117.70000000000002</v>
      </c>
      <c r="W20" s="280">
        <v>722</v>
      </c>
      <c r="X20" s="280">
        <v>722</v>
      </c>
      <c r="Y20" s="280">
        <f t="shared" si="17"/>
        <v>0</v>
      </c>
      <c r="Z20" s="315" t="s">
        <v>649</v>
      </c>
      <c r="AA20" s="280">
        <v>4172</v>
      </c>
      <c r="AB20" s="548">
        <v>260</v>
      </c>
      <c r="AC20" s="548">
        <v>166</v>
      </c>
      <c r="AD20" s="548">
        <v>144</v>
      </c>
      <c r="AE20" s="548">
        <v>152</v>
      </c>
      <c r="AF20" s="280">
        <f t="shared" si="1"/>
        <v>722</v>
      </c>
      <c r="AG20" s="280">
        <f t="shared" si="18"/>
        <v>0</v>
      </c>
    </row>
    <row r="21" spans="1:33" ht="15.75" x14ac:dyDescent="0.25">
      <c r="A21" s="290">
        <v>10</v>
      </c>
      <c r="B21" s="315" t="s">
        <v>650</v>
      </c>
      <c r="C21" s="501">
        <v>389</v>
      </c>
      <c r="D21" s="502">
        <f t="shared" si="2"/>
        <v>23.34</v>
      </c>
      <c r="E21" s="502">
        <f t="shared" si="3"/>
        <v>15.56</v>
      </c>
      <c r="F21" s="502">
        <f t="shared" si="4"/>
        <v>38.9</v>
      </c>
      <c r="G21" s="501">
        <v>249</v>
      </c>
      <c r="H21" s="502">
        <f t="shared" si="5"/>
        <v>22.41</v>
      </c>
      <c r="I21" s="502">
        <f t="shared" si="6"/>
        <v>14.940000000000001</v>
      </c>
      <c r="J21" s="502">
        <f t="shared" si="7"/>
        <v>37.35</v>
      </c>
      <c r="K21" s="501">
        <v>216</v>
      </c>
      <c r="L21" s="502">
        <f t="shared" si="8"/>
        <v>25.92</v>
      </c>
      <c r="M21" s="502">
        <f t="shared" si="9"/>
        <v>17.28</v>
      </c>
      <c r="N21" s="502">
        <f t="shared" si="10"/>
        <v>43.2</v>
      </c>
      <c r="O21" s="501">
        <v>227</v>
      </c>
      <c r="P21" s="502">
        <f t="shared" si="11"/>
        <v>34.049999999999997</v>
      </c>
      <c r="Q21" s="502">
        <f t="shared" si="12"/>
        <v>22.700000000000003</v>
      </c>
      <c r="R21" s="502">
        <f t="shared" si="13"/>
        <v>56.75</v>
      </c>
      <c r="S21" s="503">
        <f t="shared" si="14"/>
        <v>1081</v>
      </c>
      <c r="T21" s="504">
        <f t="shared" si="15"/>
        <v>105.72</v>
      </c>
      <c r="U21" s="504">
        <f t="shared" si="16"/>
        <v>70.48</v>
      </c>
      <c r="V21" s="504">
        <f t="shared" si="0"/>
        <v>176.2</v>
      </c>
      <c r="W21" s="280">
        <v>1081</v>
      </c>
      <c r="X21" s="280">
        <v>1081</v>
      </c>
      <c r="Y21" s="280">
        <f t="shared" si="17"/>
        <v>0</v>
      </c>
      <c r="Z21" s="315" t="s">
        <v>650</v>
      </c>
      <c r="AA21" s="280">
        <v>3043</v>
      </c>
      <c r="AB21" s="548">
        <v>389</v>
      </c>
      <c r="AC21" s="548">
        <v>249</v>
      </c>
      <c r="AD21" s="548">
        <v>216</v>
      </c>
      <c r="AE21" s="548">
        <v>227</v>
      </c>
      <c r="AF21" s="280">
        <f t="shared" si="1"/>
        <v>1081</v>
      </c>
      <c r="AG21" s="280">
        <f t="shared" si="18"/>
        <v>0</v>
      </c>
    </row>
    <row r="22" spans="1:33" ht="15.75" x14ac:dyDescent="0.25">
      <c r="A22" s="290">
        <v>11</v>
      </c>
      <c r="B22" s="315" t="s">
        <v>651</v>
      </c>
      <c r="C22" s="501">
        <v>238</v>
      </c>
      <c r="D22" s="502">
        <f t="shared" si="2"/>
        <v>14.28</v>
      </c>
      <c r="E22" s="502">
        <f t="shared" si="3"/>
        <v>9.5200000000000014</v>
      </c>
      <c r="F22" s="502">
        <f t="shared" si="4"/>
        <v>23.8</v>
      </c>
      <c r="G22" s="501">
        <v>152</v>
      </c>
      <c r="H22" s="502">
        <f t="shared" si="5"/>
        <v>13.68</v>
      </c>
      <c r="I22" s="502">
        <f t="shared" si="6"/>
        <v>9.120000000000001</v>
      </c>
      <c r="J22" s="502">
        <f t="shared" si="7"/>
        <v>22.8</v>
      </c>
      <c r="K22" s="501">
        <v>132</v>
      </c>
      <c r="L22" s="502">
        <f t="shared" si="8"/>
        <v>15.839999999999998</v>
      </c>
      <c r="M22" s="502">
        <f t="shared" si="9"/>
        <v>10.56</v>
      </c>
      <c r="N22" s="502">
        <f t="shared" si="10"/>
        <v>26.4</v>
      </c>
      <c r="O22" s="501">
        <v>138</v>
      </c>
      <c r="P22" s="502">
        <f t="shared" si="11"/>
        <v>20.7</v>
      </c>
      <c r="Q22" s="502">
        <f t="shared" si="12"/>
        <v>13.8</v>
      </c>
      <c r="R22" s="502">
        <f t="shared" si="13"/>
        <v>34.5</v>
      </c>
      <c r="S22" s="503">
        <f t="shared" si="14"/>
        <v>660</v>
      </c>
      <c r="T22" s="504">
        <f t="shared" si="15"/>
        <v>64.5</v>
      </c>
      <c r="U22" s="504">
        <f t="shared" si="16"/>
        <v>43</v>
      </c>
      <c r="V22" s="504">
        <f t="shared" si="0"/>
        <v>107.5</v>
      </c>
      <c r="W22" s="280">
        <v>269</v>
      </c>
      <c r="X22" s="280">
        <v>660</v>
      </c>
      <c r="Y22" s="280">
        <f t="shared" si="17"/>
        <v>-391</v>
      </c>
      <c r="Z22" s="315" t="s">
        <v>651</v>
      </c>
      <c r="AA22" s="280">
        <v>2262</v>
      </c>
      <c r="AB22" s="548">
        <v>238</v>
      </c>
      <c r="AC22" s="548">
        <v>152</v>
      </c>
      <c r="AD22" s="548">
        <v>132</v>
      </c>
      <c r="AE22" s="548">
        <v>138</v>
      </c>
      <c r="AF22" s="280">
        <f t="shared" si="1"/>
        <v>660</v>
      </c>
      <c r="AG22" s="280">
        <f t="shared" si="18"/>
        <v>0</v>
      </c>
    </row>
    <row r="23" spans="1:33" ht="15.75" x14ac:dyDescent="0.25">
      <c r="A23" s="290">
        <v>12</v>
      </c>
      <c r="B23" s="315" t="s">
        <v>652</v>
      </c>
      <c r="C23" s="501">
        <v>432</v>
      </c>
      <c r="D23" s="502">
        <f t="shared" si="2"/>
        <v>25.92</v>
      </c>
      <c r="E23" s="502">
        <f t="shared" si="3"/>
        <v>17.28</v>
      </c>
      <c r="F23" s="502">
        <f t="shared" si="4"/>
        <v>43.2</v>
      </c>
      <c r="G23" s="501">
        <v>276</v>
      </c>
      <c r="H23" s="502">
        <f t="shared" si="5"/>
        <v>24.84</v>
      </c>
      <c r="I23" s="502">
        <f t="shared" si="6"/>
        <v>16.559999999999999</v>
      </c>
      <c r="J23" s="502">
        <f t="shared" si="7"/>
        <v>41.4</v>
      </c>
      <c r="K23" s="501">
        <v>240</v>
      </c>
      <c r="L23" s="502">
        <f t="shared" si="8"/>
        <v>28.799999999999997</v>
      </c>
      <c r="M23" s="502">
        <f t="shared" si="9"/>
        <v>19.200000000000003</v>
      </c>
      <c r="N23" s="502">
        <f t="shared" si="10"/>
        <v>48</v>
      </c>
      <c r="O23" s="501">
        <v>251</v>
      </c>
      <c r="P23" s="502">
        <f t="shared" si="11"/>
        <v>37.65</v>
      </c>
      <c r="Q23" s="502">
        <f t="shared" si="12"/>
        <v>25.1</v>
      </c>
      <c r="R23" s="502">
        <f t="shared" si="13"/>
        <v>62.75</v>
      </c>
      <c r="S23" s="503">
        <f t="shared" si="14"/>
        <v>1199</v>
      </c>
      <c r="T23" s="504">
        <f t="shared" si="15"/>
        <v>117.21000000000001</v>
      </c>
      <c r="U23" s="504">
        <f t="shared" si="16"/>
        <v>78.140000000000015</v>
      </c>
      <c r="V23" s="504">
        <f t="shared" si="0"/>
        <v>195.35000000000002</v>
      </c>
      <c r="W23" s="280">
        <v>1199</v>
      </c>
      <c r="X23" s="280">
        <v>1199</v>
      </c>
      <c r="Y23" s="280">
        <f t="shared" si="17"/>
        <v>0</v>
      </c>
      <c r="Z23" s="315" t="s">
        <v>652</v>
      </c>
      <c r="AA23" s="280">
        <v>2089</v>
      </c>
      <c r="AB23" s="548">
        <v>432</v>
      </c>
      <c r="AC23" s="548">
        <v>276</v>
      </c>
      <c r="AD23" s="548">
        <v>240</v>
      </c>
      <c r="AE23" s="548">
        <v>251</v>
      </c>
      <c r="AF23" s="280">
        <f t="shared" si="1"/>
        <v>1199</v>
      </c>
      <c r="AG23" s="280">
        <f t="shared" si="18"/>
        <v>0</v>
      </c>
    </row>
    <row r="24" spans="1:33" ht="15.75" x14ac:dyDescent="0.25">
      <c r="A24" s="290">
        <v>13</v>
      </c>
      <c r="B24" s="315" t="s">
        <v>653</v>
      </c>
      <c r="C24" s="501">
        <v>639</v>
      </c>
      <c r="D24" s="502">
        <f t="shared" si="2"/>
        <v>38.339999999999996</v>
      </c>
      <c r="E24" s="502">
        <f t="shared" si="3"/>
        <v>25.560000000000002</v>
      </c>
      <c r="F24" s="502">
        <f t="shared" si="4"/>
        <v>63.9</v>
      </c>
      <c r="G24" s="501">
        <v>408</v>
      </c>
      <c r="H24" s="502">
        <f t="shared" si="5"/>
        <v>36.72</v>
      </c>
      <c r="I24" s="502">
        <f t="shared" si="6"/>
        <v>24.480000000000004</v>
      </c>
      <c r="J24" s="502">
        <f t="shared" si="7"/>
        <v>61.2</v>
      </c>
      <c r="K24" s="501">
        <v>355</v>
      </c>
      <c r="L24" s="502">
        <f t="shared" si="8"/>
        <v>42.6</v>
      </c>
      <c r="M24" s="502">
        <f t="shared" si="9"/>
        <v>28.400000000000002</v>
      </c>
      <c r="N24" s="502">
        <f t="shared" si="10"/>
        <v>71</v>
      </c>
      <c r="O24" s="501">
        <v>372</v>
      </c>
      <c r="P24" s="502">
        <f t="shared" si="11"/>
        <v>55.8</v>
      </c>
      <c r="Q24" s="502">
        <f t="shared" si="12"/>
        <v>37.200000000000003</v>
      </c>
      <c r="R24" s="502">
        <f t="shared" si="13"/>
        <v>93</v>
      </c>
      <c r="S24" s="503">
        <f t="shared" si="14"/>
        <v>1774</v>
      </c>
      <c r="T24" s="504">
        <f t="shared" si="15"/>
        <v>173.45999999999998</v>
      </c>
      <c r="U24" s="504">
        <f t="shared" si="16"/>
        <v>115.64000000000001</v>
      </c>
      <c r="V24" s="504">
        <f t="shared" si="0"/>
        <v>289.10000000000002</v>
      </c>
      <c r="W24" s="280">
        <v>1774</v>
      </c>
      <c r="X24" s="280">
        <v>1774</v>
      </c>
      <c r="Y24" s="280">
        <f t="shared" si="17"/>
        <v>0</v>
      </c>
      <c r="Z24" s="315" t="s">
        <v>653</v>
      </c>
      <c r="AA24" s="280">
        <v>3297</v>
      </c>
      <c r="AB24" s="548">
        <v>639</v>
      </c>
      <c r="AC24" s="548">
        <v>408</v>
      </c>
      <c r="AD24" s="548">
        <v>355</v>
      </c>
      <c r="AE24" s="548">
        <v>372</v>
      </c>
      <c r="AF24" s="280">
        <f t="shared" si="1"/>
        <v>1774</v>
      </c>
      <c r="AG24" s="280">
        <f t="shared" si="18"/>
        <v>0</v>
      </c>
    </row>
    <row r="25" spans="1:33" ht="15.75" x14ac:dyDescent="0.25">
      <c r="A25" s="290">
        <v>14</v>
      </c>
      <c r="B25" s="315" t="s">
        <v>654</v>
      </c>
      <c r="C25" s="501">
        <v>771</v>
      </c>
      <c r="D25" s="502">
        <f t="shared" si="2"/>
        <v>46.26</v>
      </c>
      <c r="E25" s="502">
        <f t="shared" si="3"/>
        <v>30.84</v>
      </c>
      <c r="F25" s="502">
        <f t="shared" si="4"/>
        <v>77.099999999999994</v>
      </c>
      <c r="G25" s="501">
        <v>493</v>
      </c>
      <c r="H25" s="502">
        <f t="shared" si="5"/>
        <v>44.37</v>
      </c>
      <c r="I25" s="502">
        <f t="shared" si="6"/>
        <v>29.580000000000002</v>
      </c>
      <c r="J25" s="502">
        <f t="shared" si="7"/>
        <v>73.95</v>
      </c>
      <c r="K25" s="501">
        <v>429</v>
      </c>
      <c r="L25" s="502">
        <f t="shared" si="8"/>
        <v>51.48</v>
      </c>
      <c r="M25" s="502">
        <f t="shared" si="9"/>
        <v>34.32</v>
      </c>
      <c r="N25" s="502">
        <f t="shared" si="10"/>
        <v>85.8</v>
      </c>
      <c r="O25" s="501">
        <v>450</v>
      </c>
      <c r="P25" s="502">
        <f t="shared" si="11"/>
        <v>67.5</v>
      </c>
      <c r="Q25" s="502">
        <f t="shared" si="12"/>
        <v>45</v>
      </c>
      <c r="R25" s="502">
        <f t="shared" si="13"/>
        <v>112.5</v>
      </c>
      <c r="S25" s="503">
        <f t="shared" si="14"/>
        <v>2143</v>
      </c>
      <c r="T25" s="504">
        <f t="shared" si="15"/>
        <v>209.60999999999999</v>
      </c>
      <c r="U25" s="504">
        <f t="shared" si="16"/>
        <v>139.74</v>
      </c>
      <c r="V25" s="504">
        <f t="shared" si="0"/>
        <v>349.35</v>
      </c>
      <c r="W25" s="280">
        <v>2143</v>
      </c>
      <c r="X25" s="280">
        <v>2143</v>
      </c>
      <c r="Y25" s="280">
        <f t="shared" si="17"/>
        <v>0</v>
      </c>
      <c r="Z25" s="315" t="s">
        <v>654</v>
      </c>
      <c r="AA25" s="280">
        <v>5871</v>
      </c>
      <c r="AB25" s="548">
        <v>771</v>
      </c>
      <c r="AC25" s="548">
        <v>493</v>
      </c>
      <c r="AD25" s="548">
        <v>429</v>
      </c>
      <c r="AE25" s="548">
        <v>450</v>
      </c>
      <c r="AF25" s="280">
        <f t="shared" si="1"/>
        <v>2143</v>
      </c>
      <c r="AG25" s="280">
        <f t="shared" si="18"/>
        <v>0</v>
      </c>
    </row>
    <row r="26" spans="1:33" ht="15.75" x14ac:dyDescent="0.25">
      <c r="A26" s="290">
        <v>15</v>
      </c>
      <c r="B26" s="315" t="s">
        <v>655</v>
      </c>
      <c r="C26" s="501">
        <v>851</v>
      </c>
      <c r="D26" s="502">
        <f t="shared" si="2"/>
        <v>51.059999999999995</v>
      </c>
      <c r="E26" s="502">
        <f t="shared" si="3"/>
        <v>34.04</v>
      </c>
      <c r="F26" s="502">
        <f t="shared" si="4"/>
        <v>85.1</v>
      </c>
      <c r="G26" s="501">
        <v>544</v>
      </c>
      <c r="H26" s="502">
        <f t="shared" si="5"/>
        <v>48.959999999999994</v>
      </c>
      <c r="I26" s="502">
        <f t="shared" si="6"/>
        <v>32.64</v>
      </c>
      <c r="J26" s="502">
        <f t="shared" si="7"/>
        <v>81.599999999999994</v>
      </c>
      <c r="K26" s="501">
        <v>473</v>
      </c>
      <c r="L26" s="502">
        <f t="shared" si="8"/>
        <v>56.76</v>
      </c>
      <c r="M26" s="502">
        <f t="shared" si="9"/>
        <v>37.839999999999996</v>
      </c>
      <c r="N26" s="502">
        <f t="shared" si="10"/>
        <v>94.6</v>
      </c>
      <c r="O26" s="501">
        <v>496</v>
      </c>
      <c r="P26" s="502">
        <f t="shared" si="11"/>
        <v>74.399999999999991</v>
      </c>
      <c r="Q26" s="502">
        <f t="shared" si="12"/>
        <v>49.6</v>
      </c>
      <c r="R26" s="502">
        <f t="shared" si="13"/>
        <v>124</v>
      </c>
      <c r="S26" s="503">
        <f t="shared" si="14"/>
        <v>2364</v>
      </c>
      <c r="T26" s="504">
        <f t="shared" si="15"/>
        <v>231.17999999999995</v>
      </c>
      <c r="U26" s="504">
        <f t="shared" si="16"/>
        <v>154.12</v>
      </c>
      <c r="V26" s="504">
        <f t="shared" si="0"/>
        <v>385.29999999999995</v>
      </c>
      <c r="W26" s="280">
        <v>2364</v>
      </c>
      <c r="X26" s="280">
        <v>2364</v>
      </c>
      <c r="Y26" s="280">
        <f t="shared" si="17"/>
        <v>0</v>
      </c>
      <c r="Z26" s="315" t="s">
        <v>655</v>
      </c>
      <c r="AA26" s="280">
        <v>5912</v>
      </c>
      <c r="AB26" s="548">
        <v>851</v>
      </c>
      <c r="AC26" s="548">
        <v>544</v>
      </c>
      <c r="AD26" s="548">
        <v>473</v>
      </c>
      <c r="AE26" s="548">
        <v>496</v>
      </c>
      <c r="AF26" s="280">
        <f t="shared" si="1"/>
        <v>2364</v>
      </c>
      <c r="AG26" s="280">
        <f t="shared" si="18"/>
        <v>0</v>
      </c>
    </row>
    <row r="27" spans="1:33" ht="15.75" x14ac:dyDescent="0.25">
      <c r="A27" s="290">
        <v>16</v>
      </c>
      <c r="B27" s="315" t="s">
        <v>656</v>
      </c>
      <c r="C27" s="501">
        <v>1104</v>
      </c>
      <c r="D27" s="502">
        <f t="shared" si="2"/>
        <v>66.239999999999995</v>
      </c>
      <c r="E27" s="502">
        <f t="shared" si="3"/>
        <v>44.160000000000004</v>
      </c>
      <c r="F27" s="502">
        <f t="shared" si="4"/>
        <v>110.4</v>
      </c>
      <c r="G27" s="501">
        <v>706</v>
      </c>
      <c r="H27" s="502">
        <f t="shared" si="5"/>
        <v>63.54</v>
      </c>
      <c r="I27" s="502">
        <f t="shared" si="6"/>
        <v>42.360000000000007</v>
      </c>
      <c r="J27" s="502">
        <f t="shared" si="7"/>
        <v>105.9</v>
      </c>
      <c r="K27" s="501">
        <v>614</v>
      </c>
      <c r="L27" s="502">
        <f t="shared" si="8"/>
        <v>73.679999999999993</v>
      </c>
      <c r="M27" s="502">
        <f t="shared" si="9"/>
        <v>49.120000000000005</v>
      </c>
      <c r="N27" s="502">
        <f t="shared" si="10"/>
        <v>122.8</v>
      </c>
      <c r="O27" s="501">
        <v>644</v>
      </c>
      <c r="P27" s="502">
        <f t="shared" si="11"/>
        <v>96.6</v>
      </c>
      <c r="Q27" s="502">
        <f t="shared" si="12"/>
        <v>64.400000000000006</v>
      </c>
      <c r="R27" s="502">
        <f t="shared" si="13"/>
        <v>161</v>
      </c>
      <c r="S27" s="503">
        <f t="shared" si="14"/>
        <v>3068</v>
      </c>
      <c r="T27" s="504">
        <f t="shared" si="15"/>
        <v>300.05999999999995</v>
      </c>
      <c r="U27" s="504">
        <f t="shared" si="16"/>
        <v>200.04000000000002</v>
      </c>
      <c r="V27" s="504">
        <f t="shared" si="0"/>
        <v>500.09999999999997</v>
      </c>
      <c r="W27" s="280">
        <v>3568</v>
      </c>
      <c r="X27" s="280">
        <v>3068</v>
      </c>
      <c r="Y27" s="280">
        <f t="shared" si="17"/>
        <v>500</v>
      </c>
      <c r="Z27" s="315" t="s">
        <v>656</v>
      </c>
      <c r="AA27" s="280">
        <v>6534</v>
      </c>
      <c r="AB27" s="548">
        <v>1104</v>
      </c>
      <c r="AC27" s="548">
        <v>706</v>
      </c>
      <c r="AD27" s="548">
        <v>614</v>
      </c>
      <c r="AE27" s="548">
        <v>644</v>
      </c>
      <c r="AF27" s="280">
        <f t="shared" si="1"/>
        <v>3068</v>
      </c>
      <c r="AG27" s="280">
        <f t="shared" si="18"/>
        <v>0</v>
      </c>
    </row>
    <row r="28" spans="1:33" ht="15.75" x14ac:dyDescent="0.25">
      <c r="A28" s="290">
        <v>17</v>
      </c>
      <c r="B28" s="315" t="s">
        <v>657</v>
      </c>
      <c r="C28" s="501">
        <v>287</v>
      </c>
      <c r="D28" s="502">
        <f t="shared" si="2"/>
        <v>17.22</v>
      </c>
      <c r="E28" s="502">
        <f t="shared" si="3"/>
        <v>11.48</v>
      </c>
      <c r="F28" s="502">
        <f t="shared" si="4"/>
        <v>28.7</v>
      </c>
      <c r="G28" s="501">
        <v>184</v>
      </c>
      <c r="H28" s="502">
        <f t="shared" si="5"/>
        <v>16.559999999999999</v>
      </c>
      <c r="I28" s="502">
        <f t="shared" si="6"/>
        <v>11.040000000000001</v>
      </c>
      <c r="J28" s="502">
        <f t="shared" si="7"/>
        <v>27.6</v>
      </c>
      <c r="K28" s="501">
        <v>160</v>
      </c>
      <c r="L28" s="502">
        <f t="shared" si="8"/>
        <v>19.2</v>
      </c>
      <c r="M28" s="502">
        <f t="shared" si="9"/>
        <v>12.8</v>
      </c>
      <c r="N28" s="502">
        <f t="shared" si="10"/>
        <v>32</v>
      </c>
      <c r="O28" s="501">
        <v>167</v>
      </c>
      <c r="P28" s="502">
        <f t="shared" si="11"/>
        <v>25.05</v>
      </c>
      <c r="Q28" s="502">
        <f t="shared" si="12"/>
        <v>16.7</v>
      </c>
      <c r="R28" s="502">
        <f t="shared" si="13"/>
        <v>41.75</v>
      </c>
      <c r="S28" s="503">
        <f t="shared" si="14"/>
        <v>798</v>
      </c>
      <c r="T28" s="504">
        <f t="shared" si="15"/>
        <v>78.03</v>
      </c>
      <c r="U28" s="504">
        <f t="shared" si="16"/>
        <v>52.02000000000001</v>
      </c>
      <c r="V28" s="504">
        <f t="shared" si="0"/>
        <v>130.05000000000001</v>
      </c>
      <c r="W28" s="280">
        <v>798</v>
      </c>
      <c r="X28" s="280">
        <v>798</v>
      </c>
      <c r="Y28" s="280">
        <f t="shared" si="17"/>
        <v>0</v>
      </c>
      <c r="Z28" s="315" t="s">
        <v>657</v>
      </c>
      <c r="AA28" s="280">
        <v>4126</v>
      </c>
      <c r="AB28" s="548">
        <v>287</v>
      </c>
      <c r="AC28" s="548">
        <v>184</v>
      </c>
      <c r="AD28" s="548">
        <v>160</v>
      </c>
      <c r="AE28" s="548">
        <v>167</v>
      </c>
      <c r="AF28" s="280">
        <f t="shared" si="1"/>
        <v>798</v>
      </c>
      <c r="AG28" s="280">
        <f t="shared" si="18"/>
        <v>0</v>
      </c>
    </row>
    <row r="29" spans="1:33" ht="15.75" x14ac:dyDescent="0.25">
      <c r="A29" s="290">
        <v>18</v>
      </c>
      <c r="B29" s="315" t="s">
        <v>658</v>
      </c>
      <c r="C29" s="501">
        <v>844</v>
      </c>
      <c r="D29" s="502">
        <f t="shared" si="2"/>
        <v>50.64</v>
      </c>
      <c r="E29" s="502">
        <f t="shared" si="3"/>
        <v>33.760000000000005</v>
      </c>
      <c r="F29" s="502">
        <f t="shared" si="4"/>
        <v>84.4</v>
      </c>
      <c r="G29" s="501">
        <v>539</v>
      </c>
      <c r="H29" s="502">
        <f t="shared" si="5"/>
        <v>48.51</v>
      </c>
      <c r="I29" s="502">
        <f t="shared" si="6"/>
        <v>32.339999999999996</v>
      </c>
      <c r="J29" s="502">
        <f t="shared" si="7"/>
        <v>80.849999999999994</v>
      </c>
      <c r="K29" s="501">
        <v>469</v>
      </c>
      <c r="L29" s="502">
        <f t="shared" si="8"/>
        <v>56.279999999999994</v>
      </c>
      <c r="M29" s="502">
        <f t="shared" si="9"/>
        <v>37.520000000000003</v>
      </c>
      <c r="N29" s="502">
        <f t="shared" si="10"/>
        <v>93.8</v>
      </c>
      <c r="O29" s="501">
        <v>492</v>
      </c>
      <c r="P29" s="502">
        <f t="shared" si="11"/>
        <v>73.8</v>
      </c>
      <c r="Q29" s="502">
        <f t="shared" si="12"/>
        <v>49.2</v>
      </c>
      <c r="R29" s="502">
        <f t="shared" si="13"/>
        <v>123</v>
      </c>
      <c r="S29" s="503">
        <f t="shared" si="14"/>
        <v>2344</v>
      </c>
      <c r="T29" s="504">
        <f t="shared" si="15"/>
        <v>229.23000000000002</v>
      </c>
      <c r="U29" s="504">
        <f t="shared" si="16"/>
        <v>152.82</v>
      </c>
      <c r="V29" s="504">
        <f t="shared" si="0"/>
        <v>382.05</v>
      </c>
      <c r="W29" s="280">
        <v>2844</v>
      </c>
      <c r="X29" s="280">
        <v>2344</v>
      </c>
      <c r="Y29" s="280">
        <f t="shared" si="17"/>
        <v>500</v>
      </c>
      <c r="Z29" s="315" t="s">
        <v>658</v>
      </c>
      <c r="AA29" s="280">
        <v>5897</v>
      </c>
      <c r="AB29" s="548">
        <v>844</v>
      </c>
      <c r="AC29" s="548">
        <v>539</v>
      </c>
      <c r="AD29" s="548">
        <v>469</v>
      </c>
      <c r="AE29" s="548">
        <v>492</v>
      </c>
      <c r="AF29" s="280">
        <f t="shared" si="1"/>
        <v>2344</v>
      </c>
      <c r="AG29" s="280">
        <f t="shared" si="18"/>
        <v>0</v>
      </c>
    </row>
    <row r="30" spans="1:33" ht="15.75" x14ac:dyDescent="0.25">
      <c r="A30" s="290">
        <v>19</v>
      </c>
      <c r="B30" s="315" t="s">
        <v>659</v>
      </c>
      <c r="C30" s="501">
        <v>890</v>
      </c>
      <c r="D30" s="502">
        <f t="shared" si="2"/>
        <v>53.4</v>
      </c>
      <c r="E30" s="502">
        <f t="shared" si="3"/>
        <v>35.6</v>
      </c>
      <c r="F30" s="502">
        <f t="shared" si="4"/>
        <v>89</v>
      </c>
      <c r="G30" s="501">
        <v>568</v>
      </c>
      <c r="H30" s="502">
        <f t="shared" si="5"/>
        <v>51.12</v>
      </c>
      <c r="I30" s="502">
        <f t="shared" si="6"/>
        <v>34.080000000000005</v>
      </c>
      <c r="J30" s="502">
        <f t="shared" si="7"/>
        <v>85.2</v>
      </c>
      <c r="K30" s="501">
        <v>494</v>
      </c>
      <c r="L30" s="502">
        <f t="shared" si="8"/>
        <v>59.279999999999994</v>
      </c>
      <c r="M30" s="502">
        <f t="shared" si="9"/>
        <v>39.520000000000003</v>
      </c>
      <c r="N30" s="502">
        <f t="shared" si="10"/>
        <v>98.8</v>
      </c>
      <c r="O30" s="501">
        <v>519</v>
      </c>
      <c r="P30" s="502">
        <f t="shared" si="11"/>
        <v>77.849999999999994</v>
      </c>
      <c r="Q30" s="502">
        <f t="shared" si="12"/>
        <v>51.900000000000006</v>
      </c>
      <c r="R30" s="502">
        <f t="shared" si="13"/>
        <v>129.75</v>
      </c>
      <c r="S30" s="503">
        <f t="shared" si="14"/>
        <v>2471</v>
      </c>
      <c r="T30" s="504">
        <f t="shared" si="15"/>
        <v>241.64999999999998</v>
      </c>
      <c r="U30" s="504">
        <f t="shared" si="16"/>
        <v>161.10000000000002</v>
      </c>
      <c r="V30" s="504">
        <f t="shared" si="0"/>
        <v>402.75</v>
      </c>
      <c r="W30" s="280">
        <v>2471</v>
      </c>
      <c r="X30" s="280">
        <v>2471</v>
      </c>
      <c r="Y30" s="280">
        <f t="shared" si="17"/>
        <v>0</v>
      </c>
      <c r="Z30" s="315" t="s">
        <v>659</v>
      </c>
      <c r="AA30" s="280">
        <v>6212</v>
      </c>
      <c r="AB30" s="548">
        <v>890</v>
      </c>
      <c r="AC30" s="548">
        <v>568</v>
      </c>
      <c r="AD30" s="548">
        <v>494</v>
      </c>
      <c r="AE30" s="548">
        <v>519</v>
      </c>
      <c r="AF30" s="280">
        <f t="shared" si="1"/>
        <v>2471</v>
      </c>
      <c r="AG30" s="280">
        <f t="shared" si="18"/>
        <v>0</v>
      </c>
    </row>
    <row r="31" spans="1:33" ht="15.75" x14ac:dyDescent="0.25">
      <c r="A31" s="290">
        <v>20</v>
      </c>
      <c r="B31" s="315" t="s">
        <v>660</v>
      </c>
      <c r="C31" s="501">
        <v>753</v>
      </c>
      <c r="D31" s="502">
        <f t="shared" si="2"/>
        <v>45.18</v>
      </c>
      <c r="E31" s="502">
        <f t="shared" si="3"/>
        <v>30.12</v>
      </c>
      <c r="F31" s="502">
        <f t="shared" si="4"/>
        <v>75.3</v>
      </c>
      <c r="G31" s="501">
        <v>481</v>
      </c>
      <c r="H31" s="502">
        <f t="shared" si="5"/>
        <v>43.29</v>
      </c>
      <c r="I31" s="502">
        <f t="shared" si="6"/>
        <v>28.860000000000003</v>
      </c>
      <c r="J31" s="502">
        <f t="shared" si="7"/>
        <v>72.150000000000006</v>
      </c>
      <c r="K31" s="501">
        <v>418</v>
      </c>
      <c r="L31" s="502">
        <f t="shared" si="8"/>
        <v>50.16</v>
      </c>
      <c r="M31" s="502">
        <f t="shared" si="9"/>
        <v>33.44</v>
      </c>
      <c r="N31" s="502">
        <f t="shared" si="10"/>
        <v>83.6</v>
      </c>
      <c r="O31" s="501">
        <v>440</v>
      </c>
      <c r="P31" s="502">
        <f t="shared" si="11"/>
        <v>66</v>
      </c>
      <c r="Q31" s="502">
        <f t="shared" si="12"/>
        <v>44</v>
      </c>
      <c r="R31" s="502">
        <f t="shared" si="13"/>
        <v>110</v>
      </c>
      <c r="S31" s="503">
        <f t="shared" si="14"/>
        <v>2092</v>
      </c>
      <c r="T31" s="504">
        <f t="shared" si="15"/>
        <v>204.63</v>
      </c>
      <c r="U31" s="504">
        <f t="shared" si="16"/>
        <v>136.42000000000002</v>
      </c>
      <c r="V31" s="504">
        <f t="shared" si="0"/>
        <v>341.05</v>
      </c>
      <c r="W31" s="280">
        <v>2092</v>
      </c>
      <c r="X31" s="280">
        <v>2092</v>
      </c>
      <c r="Y31" s="280">
        <f t="shared" si="17"/>
        <v>0</v>
      </c>
      <c r="Z31" s="315" t="s">
        <v>660</v>
      </c>
      <c r="AA31" s="280">
        <v>4391</v>
      </c>
      <c r="AB31" s="548">
        <v>753</v>
      </c>
      <c r="AC31" s="548">
        <v>481</v>
      </c>
      <c r="AD31" s="548">
        <v>418</v>
      </c>
      <c r="AE31" s="548">
        <v>440</v>
      </c>
      <c r="AF31" s="280">
        <f t="shared" si="1"/>
        <v>2092</v>
      </c>
      <c r="AG31" s="280">
        <f t="shared" si="18"/>
        <v>0</v>
      </c>
    </row>
    <row r="32" spans="1:33" ht="15.75" x14ac:dyDescent="0.25">
      <c r="A32" s="290">
        <v>21</v>
      </c>
      <c r="B32" s="315" t="s">
        <v>661</v>
      </c>
      <c r="C32" s="501">
        <v>184</v>
      </c>
      <c r="D32" s="502">
        <f t="shared" si="2"/>
        <v>11.04</v>
      </c>
      <c r="E32" s="502">
        <f t="shared" si="3"/>
        <v>7.3599999999999994</v>
      </c>
      <c r="F32" s="502">
        <f t="shared" si="4"/>
        <v>18.399999999999999</v>
      </c>
      <c r="G32" s="501">
        <v>118</v>
      </c>
      <c r="H32" s="502">
        <f t="shared" si="5"/>
        <v>10.62</v>
      </c>
      <c r="I32" s="502">
        <f t="shared" si="6"/>
        <v>7.08</v>
      </c>
      <c r="J32" s="502">
        <f t="shared" si="7"/>
        <v>17.7</v>
      </c>
      <c r="K32" s="501">
        <v>102</v>
      </c>
      <c r="L32" s="502">
        <f t="shared" si="8"/>
        <v>12.239999999999998</v>
      </c>
      <c r="M32" s="502">
        <f t="shared" si="9"/>
        <v>8.16</v>
      </c>
      <c r="N32" s="502">
        <f t="shared" si="10"/>
        <v>20.399999999999999</v>
      </c>
      <c r="O32" s="501">
        <v>108</v>
      </c>
      <c r="P32" s="502">
        <f t="shared" si="11"/>
        <v>16.2</v>
      </c>
      <c r="Q32" s="502">
        <f t="shared" si="12"/>
        <v>10.8</v>
      </c>
      <c r="R32" s="502">
        <f t="shared" si="13"/>
        <v>27</v>
      </c>
      <c r="S32" s="503">
        <f t="shared" si="14"/>
        <v>512</v>
      </c>
      <c r="T32" s="504">
        <f t="shared" si="15"/>
        <v>50.099999999999994</v>
      </c>
      <c r="U32" s="504">
        <f t="shared" si="16"/>
        <v>33.400000000000006</v>
      </c>
      <c r="V32" s="504">
        <f t="shared" si="0"/>
        <v>83.5</v>
      </c>
      <c r="W32" s="280">
        <v>2112</v>
      </c>
      <c r="X32" s="280">
        <v>512</v>
      </c>
      <c r="Y32" s="280">
        <f t="shared" si="17"/>
        <v>1600</v>
      </c>
      <c r="Z32" s="315" t="s">
        <v>661</v>
      </c>
      <c r="AA32" s="280">
        <v>808</v>
      </c>
      <c r="AB32" s="548">
        <v>184</v>
      </c>
      <c r="AC32" s="548">
        <v>118</v>
      </c>
      <c r="AD32" s="548">
        <v>102</v>
      </c>
      <c r="AE32" s="548">
        <v>108</v>
      </c>
      <c r="AF32" s="280">
        <f t="shared" si="1"/>
        <v>512</v>
      </c>
      <c r="AG32" s="280">
        <f t="shared" si="18"/>
        <v>0</v>
      </c>
    </row>
    <row r="33" spans="1:48" ht="15.75" x14ac:dyDescent="0.25">
      <c r="A33" s="290">
        <v>22</v>
      </c>
      <c r="B33" s="315" t="s">
        <v>662</v>
      </c>
      <c r="C33" s="501">
        <v>185</v>
      </c>
      <c r="D33" s="502">
        <f t="shared" si="2"/>
        <v>11.1</v>
      </c>
      <c r="E33" s="502">
        <f t="shared" si="3"/>
        <v>7.4</v>
      </c>
      <c r="F33" s="502">
        <f t="shared" si="4"/>
        <v>18.5</v>
      </c>
      <c r="G33" s="501">
        <v>118</v>
      </c>
      <c r="H33" s="502">
        <f t="shared" si="5"/>
        <v>10.62</v>
      </c>
      <c r="I33" s="502">
        <f t="shared" si="6"/>
        <v>7.08</v>
      </c>
      <c r="J33" s="502">
        <f t="shared" si="7"/>
        <v>17.7</v>
      </c>
      <c r="K33" s="501">
        <v>103</v>
      </c>
      <c r="L33" s="502">
        <f t="shared" si="8"/>
        <v>12.360000000000001</v>
      </c>
      <c r="M33" s="502">
        <f t="shared" si="9"/>
        <v>8.24</v>
      </c>
      <c r="N33" s="502">
        <f t="shared" si="10"/>
        <v>20.6</v>
      </c>
      <c r="O33" s="501">
        <v>108</v>
      </c>
      <c r="P33" s="502">
        <f t="shared" si="11"/>
        <v>16.2</v>
      </c>
      <c r="Q33" s="502">
        <f t="shared" si="12"/>
        <v>10.8</v>
      </c>
      <c r="R33" s="502">
        <f t="shared" si="13"/>
        <v>27</v>
      </c>
      <c r="S33" s="503">
        <f t="shared" si="14"/>
        <v>514</v>
      </c>
      <c r="T33" s="504">
        <f t="shared" si="15"/>
        <v>50.28</v>
      </c>
      <c r="U33" s="504">
        <f t="shared" si="16"/>
        <v>33.519999999999996</v>
      </c>
      <c r="V33" s="504">
        <f t="shared" si="0"/>
        <v>83.8</v>
      </c>
      <c r="W33" s="280">
        <v>314</v>
      </c>
      <c r="X33" s="280">
        <v>514</v>
      </c>
      <c r="Y33" s="280">
        <f t="shared" si="17"/>
        <v>-200</v>
      </c>
      <c r="Z33" s="315" t="s">
        <v>662</v>
      </c>
      <c r="AA33" s="280">
        <v>1701</v>
      </c>
      <c r="AB33" s="548">
        <v>185</v>
      </c>
      <c r="AC33" s="548">
        <v>118</v>
      </c>
      <c r="AD33" s="548">
        <v>103</v>
      </c>
      <c r="AE33" s="548">
        <v>108</v>
      </c>
      <c r="AF33" s="280">
        <f t="shared" si="1"/>
        <v>514</v>
      </c>
      <c r="AG33" s="280">
        <f t="shared" si="18"/>
        <v>0</v>
      </c>
    </row>
    <row r="34" spans="1:48" s="288" customFormat="1" ht="15.75" x14ac:dyDescent="0.25">
      <c r="A34" s="290">
        <v>23</v>
      </c>
      <c r="B34" s="315" t="s">
        <v>663</v>
      </c>
      <c r="C34" s="501">
        <v>545</v>
      </c>
      <c r="D34" s="502">
        <f t="shared" si="2"/>
        <v>32.699999999999996</v>
      </c>
      <c r="E34" s="502">
        <f t="shared" si="3"/>
        <v>21.8</v>
      </c>
      <c r="F34" s="502">
        <f t="shared" si="4"/>
        <v>54.5</v>
      </c>
      <c r="G34" s="501">
        <v>348</v>
      </c>
      <c r="H34" s="502">
        <f t="shared" si="5"/>
        <v>31.32</v>
      </c>
      <c r="I34" s="502">
        <f t="shared" si="6"/>
        <v>20.880000000000003</v>
      </c>
      <c r="J34" s="502">
        <f t="shared" si="7"/>
        <v>52.2</v>
      </c>
      <c r="K34" s="501">
        <v>303</v>
      </c>
      <c r="L34" s="502">
        <f t="shared" si="8"/>
        <v>36.36</v>
      </c>
      <c r="M34" s="502">
        <f t="shared" si="9"/>
        <v>24.240000000000002</v>
      </c>
      <c r="N34" s="502">
        <f t="shared" si="10"/>
        <v>60.6</v>
      </c>
      <c r="O34" s="501">
        <v>317</v>
      </c>
      <c r="P34" s="502">
        <f t="shared" si="11"/>
        <v>47.55</v>
      </c>
      <c r="Q34" s="502">
        <f t="shared" si="12"/>
        <v>31.700000000000003</v>
      </c>
      <c r="R34" s="502">
        <f t="shared" si="13"/>
        <v>79.25</v>
      </c>
      <c r="S34" s="503">
        <f t="shared" si="14"/>
        <v>1513</v>
      </c>
      <c r="T34" s="504">
        <f t="shared" si="15"/>
        <v>147.93</v>
      </c>
      <c r="U34" s="504">
        <f t="shared" si="16"/>
        <v>98.620000000000019</v>
      </c>
      <c r="V34" s="504">
        <f t="shared" si="0"/>
        <v>246.55</v>
      </c>
      <c r="W34" s="289">
        <v>3013</v>
      </c>
      <c r="X34" s="289">
        <v>1513</v>
      </c>
      <c r="Y34" s="280">
        <f t="shared" si="17"/>
        <v>1500</v>
      </c>
      <c r="Z34" s="315" t="s">
        <v>663</v>
      </c>
      <c r="AA34" s="289">
        <v>2338</v>
      </c>
      <c r="AB34" s="548">
        <v>545</v>
      </c>
      <c r="AC34" s="548">
        <v>348</v>
      </c>
      <c r="AD34" s="548">
        <v>303</v>
      </c>
      <c r="AE34" s="548">
        <v>317</v>
      </c>
      <c r="AF34" s="289">
        <f t="shared" si="1"/>
        <v>1513</v>
      </c>
      <c r="AG34" s="280">
        <f t="shared" si="18"/>
        <v>0</v>
      </c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</row>
    <row r="35" spans="1:48" ht="15.75" x14ac:dyDescent="0.25">
      <c r="A35" s="290">
        <v>24</v>
      </c>
      <c r="B35" s="315" t="s">
        <v>664</v>
      </c>
      <c r="C35" s="501">
        <v>166</v>
      </c>
      <c r="D35" s="502">
        <f t="shared" si="2"/>
        <v>9.9600000000000009</v>
      </c>
      <c r="E35" s="502">
        <f t="shared" si="3"/>
        <v>6.6400000000000006</v>
      </c>
      <c r="F35" s="502">
        <f t="shared" si="4"/>
        <v>16.600000000000001</v>
      </c>
      <c r="G35" s="501">
        <v>106</v>
      </c>
      <c r="H35" s="502">
        <f t="shared" si="5"/>
        <v>9.5399999999999991</v>
      </c>
      <c r="I35" s="502">
        <f t="shared" si="6"/>
        <v>6.36</v>
      </c>
      <c r="J35" s="502">
        <f t="shared" si="7"/>
        <v>15.9</v>
      </c>
      <c r="K35" s="501">
        <v>92</v>
      </c>
      <c r="L35" s="502">
        <f t="shared" si="8"/>
        <v>11.04</v>
      </c>
      <c r="M35" s="502">
        <f t="shared" si="9"/>
        <v>7.3599999999999994</v>
      </c>
      <c r="N35" s="502">
        <f t="shared" si="10"/>
        <v>18.399999999999999</v>
      </c>
      <c r="O35" s="501">
        <v>98</v>
      </c>
      <c r="P35" s="502">
        <f t="shared" si="11"/>
        <v>14.7</v>
      </c>
      <c r="Q35" s="502">
        <f t="shared" si="12"/>
        <v>9.8000000000000007</v>
      </c>
      <c r="R35" s="502">
        <f t="shared" si="13"/>
        <v>24.5</v>
      </c>
      <c r="S35" s="503">
        <f t="shared" si="14"/>
        <v>462</v>
      </c>
      <c r="T35" s="504">
        <f t="shared" si="15"/>
        <v>45.239999999999995</v>
      </c>
      <c r="U35" s="504">
        <f t="shared" si="16"/>
        <v>30.16</v>
      </c>
      <c r="V35" s="504">
        <f t="shared" si="0"/>
        <v>75.399999999999991</v>
      </c>
      <c r="W35" s="280">
        <v>1073</v>
      </c>
      <c r="X35" s="280">
        <v>462</v>
      </c>
      <c r="Y35" s="280">
        <f t="shared" si="17"/>
        <v>611</v>
      </c>
      <c r="Z35" s="315" t="s">
        <v>664</v>
      </c>
      <c r="AA35" s="280">
        <v>462</v>
      </c>
      <c r="AB35" s="548">
        <v>166</v>
      </c>
      <c r="AC35" s="548">
        <v>106</v>
      </c>
      <c r="AD35" s="548">
        <v>92</v>
      </c>
      <c r="AE35" s="548">
        <v>98</v>
      </c>
      <c r="AF35" s="280">
        <f t="shared" si="1"/>
        <v>462</v>
      </c>
      <c r="AG35" s="280">
        <f t="shared" si="18"/>
        <v>0</v>
      </c>
    </row>
    <row r="36" spans="1:48" ht="15.75" x14ac:dyDescent="0.25">
      <c r="A36" s="1531" t="s">
        <v>16</v>
      </c>
      <c r="B36" s="1532"/>
      <c r="C36" s="503">
        <f>SUM(C12:C35)</f>
        <v>12224</v>
      </c>
      <c r="D36" s="504">
        <f t="shared" si="2"/>
        <v>733.43999999999994</v>
      </c>
      <c r="E36" s="504">
        <f t="shared" si="3"/>
        <v>488.96</v>
      </c>
      <c r="F36" s="504">
        <f>SUM(F12:F35)</f>
        <v>1222.3999999999999</v>
      </c>
      <c r="G36" s="503">
        <f>SUM(G12:G35)</f>
        <v>7811</v>
      </c>
      <c r="H36" s="504">
        <f t="shared" si="5"/>
        <v>702.99000000000012</v>
      </c>
      <c r="I36" s="504">
        <f t="shared" si="6"/>
        <v>468.66000000000014</v>
      </c>
      <c r="J36" s="504">
        <f>SUM(J12:J35)</f>
        <v>1171.6500000000003</v>
      </c>
      <c r="K36" s="503">
        <f>SUM(K12:K35)</f>
        <v>6791</v>
      </c>
      <c r="L36" s="504">
        <f t="shared" si="8"/>
        <v>814.92</v>
      </c>
      <c r="M36" s="504">
        <f t="shared" si="9"/>
        <v>543.28000000000009</v>
      </c>
      <c r="N36" s="504">
        <f t="shared" si="10"/>
        <v>1358.2</v>
      </c>
      <c r="O36" s="503">
        <f>SUM(O12:O35)</f>
        <v>7128</v>
      </c>
      <c r="P36" s="504">
        <f t="shared" si="11"/>
        <v>1069.2</v>
      </c>
      <c r="Q36" s="504">
        <f t="shared" si="12"/>
        <v>712.80000000000007</v>
      </c>
      <c r="R36" s="504">
        <f>SUM(R12:R35)</f>
        <v>1782</v>
      </c>
      <c r="S36" s="503">
        <f>SUM(S12:S35)</f>
        <v>33954</v>
      </c>
      <c r="T36" s="504">
        <f>SUM(T12:T35)</f>
        <v>3320.5499999999997</v>
      </c>
      <c r="U36" s="504">
        <f>SUM(U12:U35)</f>
        <v>2213.6999999999998</v>
      </c>
      <c r="V36" s="504">
        <f t="shared" si="0"/>
        <v>5534.25</v>
      </c>
      <c r="W36" s="280">
        <f>SUM(W12:W35)</f>
        <v>40874</v>
      </c>
      <c r="X36" s="280">
        <f>SUM(X12:X35)</f>
        <v>33954</v>
      </c>
      <c r="Y36" s="280">
        <f>SUM(Y12:Y35)</f>
        <v>6920</v>
      </c>
      <c r="AB36" s="280">
        <f>SUM(AB12:AB35)</f>
        <v>12224</v>
      </c>
      <c r="AC36" s="280">
        <f>SUM(AC12:AC35)</f>
        <v>7811</v>
      </c>
      <c r="AD36" s="280">
        <f>SUM(AD12:AD35)</f>
        <v>6791</v>
      </c>
      <c r="AE36" s="280">
        <f>SUM(AE12:AE35)</f>
        <v>7128</v>
      </c>
      <c r="AF36" s="280">
        <f t="shared" si="1"/>
        <v>33954</v>
      </c>
    </row>
    <row r="37" spans="1:48" x14ac:dyDescent="0.25">
      <c r="C37" s="547"/>
      <c r="G37" s="547"/>
      <c r="K37" s="547"/>
      <c r="O37" s="547"/>
      <c r="W37" s="280">
        <v>33954</v>
      </c>
    </row>
    <row r="38" spans="1:48" ht="15" customHeight="1" x14ac:dyDescent="0.25">
      <c r="B38" s="1366" t="s">
        <v>1290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W38" s="280">
        <f>W36-W37</f>
        <v>6920</v>
      </c>
    </row>
    <row r="39" spans="1:48" x14ac:dyDescent="0.25"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</row>
    <row r="40" spans="1:48" x14ac:dyDescent="0.25"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</row>
    <row r="41" spans="1:48" x14ac:dyDescent="0.25"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</row>
    <row r="42" spans="1:48" s="272" customFormat="1" ht="12.75" x14ac:dyDescent="0.2">
      <c r="A42" s="9"/>
      <c r="G42" s="9"/>
      <c r="H42" s="9"/>
      <c r="K42" s="9"/>
      <c r="L42" s="9"/>
      <c r="M42" s="9"/>
      <c r="N42" s="9"/>
      <c r="O42" s="9"/>
      <c r="P42" s="9"/>
      <c r="Q42" s="9"/>
      <c r="R42" s="9"/>
      <c r="S42" s="1096"/>
      <c r="T42" s="1096"/>
      <c r="U42" s="1096"/>
      <c r="V42" s="1096"/>
    </row>
    <row r="43" spans="1:48" s="272" customFormat="1" ht="12.75" customHeight="1" x14ac:dyDescent="0.2">
      <c r="A43" s="9" t="s">
        <v>1191</v>
      </c>
      <c r="B43" s="297"/>
      <c r="C43" s="275"/>
      <c r="D43" s="343"/>
      <c r="E43" s="275"/>
      <c r="F43" s="275"/>
      <c r="G43" s="9"/>
      <c r="H43" s="9"/>
      <c r="I43" s="275"/>
      <c r="J43" s="9"/>
      <c r="K43" s="344" t="s">
        <v>806</v>
      </c>
      <c r="L43" s="9"/>
      <c r="M43" s="9"/>
      <c r="N43" s="9"/>
      <c r="O43" s="9"/>
      <c r="P43" s="1214" t="s">
        <v>803</v>
      </c>
      <c r="Q43" s="1214"/>
      <c r="R43" s="1214"/>
      <c r="S43" s="1214"/>
      <c r="T43" s="1214"/>
      <c r="U43" s="1214"/>
      <c r="V43" s="26"/>
    </row>
    <row r="44" spans="1:48" s="272" customFormat="1" ht="12.75" customHeight="1" x14ac:dyDescent="0.2">
      <c r="A44" s="297"/>
      <c r="B44" s="297"/>
      <c r="C44" s="275"/>
      <c r="D44" s="343"/>
      <c r="E44" s="275"/>
      <c r="F44" s="275"/>
      <c r="G44" s="275"/>
      <c r="H44" s="275"/>
      <c r="I44" s="275"/>
      <c r="J44" s="9"/>
      <c r="K44" s="344" t="s">
        <v>807</v>
      </c>
      <c r="L44" s="9"/>
      <c r="M44" s="9"/>
      <c r="N44" s="9"/>
      <c r="O44" s="9"/>
      <c r="P44" s="1214" t="s">
        <v>802</v>
      </c>
      <c r="Q44" s="1214"/>
      <c r="R44" s="1214"/>
      <c r="S44" s="1214"/>
      <c r="T44" s="1214"/>
      <c r="U44" s="1214"/>
      <c r="V44" s="26"/>
    </row>
    <row r="45" spans="1:48" s="272" customFormat="1" ht="12.75" x14ac:dyDescent="0.2">
      <c r="A45" s="322"/>
      <c r="B45" s="322"/>
      <c r="C45" s="275"/>
      <c r="D45" s="343"/>
      <c r="E45" s="275"/>
      <c r="F45" s="275"/>
      <c r="G45" s="275"/>
      <c r="H45" s="275"/>
      <c r="I45" s="275"/>
      <c r="J45" s="9"/>
      <c r="K45" s="344" t="s">
        <v>808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26"/>
    </row>
    <row r="46" spans="1:48" x14ac:dyDescent="0.25">
      <c r="R46" s="1116"/>
      <c r="S46" s="1116"/>
      <c r="T46" s="1116"/>
    </row>
    <row r="48" spans="1:48" x14ac:dyDescent="0.25">
      <c r="H48" s="1634" t="s">
        <v>1292</v>
      </c>
      <c r="I48" s="1635" t="s">
        <v>1293</v>
      </c>
      <c r="J48" s="1634" t="s">
        <v>152</v>
      </c>
      <c r="K48" s="1634" t="s">
        <v>93</v>
      </c>
      <c r="L48" s="1634" t="s">
        <v>16</v>
      </c>
    </row>
    <row r="49" spans="3:13" ht="15" customHeight="1" x14ac:dyDescent="0.25">
      <c r="C49" s="1631" t="s">
        <v>834</v>
      </c>
      <c r="E49" s="1633" t="s">
        <v>834</v>
      </c>
      <c r="F49" s="1633"/>
      <c r="G49" s="1633"/>
      <c r="H49" s="280">
        <v>12224</v>
      </c>
      <c r="I49" s="280">
        <v>10000</v>
      </c>
      <c r="J49" s="280">
        <f>L49*60%</f>
        <v>733.44</v>
      </c>
      <c r="K49" s="280">
        <f>L49*40%</f>
        <v>488.96000000000004</v>
      </c>
      <c r="L49" s="1636">
        <f>ROUND(I49*H49/100000,2)</f>
        <v>1222.4000000000001</v>
      </c>
      <c r="M49" s="1636"/>
    </row>
    <row r="50" spans="3:13" x14ac:dyDescent="0.25">
      <c r="C50" s="1632"/>
      <c r="E50" s="1633" t="s">
        <v>835</v>
      </c>
      <c r="F50" s="1633"/>
      <c r="G50" s="1633"/>
      <c r="H50" s="280">
        <v>7811</v>
      </c>
      <c r="I50" s="280">
        <v>15000</v>
      </c>
      <c r="J50" s="280">
        <f t="shared" ref="H50:J53" si="19">L50*60%</f>
        <v>702.99</v>
      </c>
      <c r="K50" s="280">
        <f t="shared" ref="K50:K53" si="20">L50*40%</f>
        <v>468.66000000000008</v>
      </c>
      <c r="L50" s="1636">
        <f t="shared" ref="L50:L52" si="21">ROUND(I50*H50/100000,2)</f>
        <v>1171.6500000000001</v>
      </c>
      <c r="M50" s="1636"/>
    </row>
    <row r="51" spans="3:13" x14ac:dyDescent="0.25">
      <c r="C51" s="1632"/>
      <c r="E51" s="1633" t="s">
        <v>836</v>
      </c>
      <c r="F51" s="1633"/>
      <c r="G51" s="1633"/>
      <c r="H51" s="280">
        <v>6791</v>
      </c>
      <c r="I51" s="280">
        <v>20000</v>
      </c>
      <c r="J51" s="280">
        <f t="shared" si="19"/>
        <v>814.92</v>
      </c>
      <c r="K51" s="280">
        <f t="shared" si="20"/>
        <v>543.28000000000009</v>
      </c>
      <c r="L51" s="1636">
        <f t="shared" si="21"/>
        <v>1358.2</v>
      </c>
      <c r="M51" s="1636"/>
    </row>
    <row r="52" spans="3:13" x14ac:dyDescent="0.25">
      <c r="C52" s="1632"/>
      <c r="E52" s="1633" t="s">
        <v>837</v>
      </c>
      <c r="F52" s="1633"/>
      <c r="G52" s="1633"/>
      <c r="H52" s="280">
        <v>7128</v>
      </c>
      <c r="I52" s="280">
        <v>25000</v>
      </c>
      <c r="J52" s="1637">
        <f t="shared" si="19"/>
        <v>1069.2</v>
      </c>
      <c r="K52" s="1637">
        <f t="shared" si="20"/>
        <v>712.80000000000007</v>
      </c>
      <c r="L52" s="1636">
        <f t="shared" si="21"/>
        <v>1782</v>
      </c>
      <c r="M52" s="1636"/>
    </row>
    <row r="53" spans="3:13" ht="15" customHeight="1" x14ac:dyDescent="0.25">
      <c r="C53" s="1631" t="s">
        <v>835</v>
      </c>
      <c r="E53" s="1638" t="s">
        <v>16</v>
      </c>
      <c r="F53" s="1638"/>
      <c r="G53" s="1638"/>
      <c r="H53" s="280">
        <f>SUM(H49:H52)</f>
        <v>33954</v>
      </c>
      <c r="J53" s="280">
        <f t="shared" si="19"/>
        <v>3320.5499999999997</v>
      </c>
      <c r="K53" s="1637">
        <f t="shared" si="20"/>
        <v>2213.7000000000003</v>
      </c>
      <c r="L53" s="1636">
        <f>SUM(L49:M52)</f>
        <v>5534.25</v>
      </c>
      <c r="M53" s="1636"/>
    </row>
    <row r="54" spans="3:13" x14ac:dyDescent="0.25">
      <c r="C54" s="1632"/>
    </row>
    <row r="55" spans="3:13" x14ac:dyDescent="0.25">
      <c r="C55" s="1632"/>
    </row>
    <row r="56" spans="3:13" x14ac:dyDescent="0.25">
      <c r="C56" s="1632"/>
    </row>
    <row r="57" spans="3:13" ht="15" customHeight="1" x14ac:dyDescent="0.25">
      <c r="C57" s="1631" t="s">
        <v>836</v>
      </c>
    </row>
    <row r="58" spans="3:13" x14ac:dyDescent="0.25">
      <c r="C58" s="1632"/>
    </row>
    <row r="59" spans="3:13" x14ac:dyDescent="0.25">
      <c r="C59" s="1632"/>
    </row>
    <row r="60" spans="3:13" x14ac:dyDescent="0.25">
      <c r="C60" s="1632"/>
    </row>
    <row r="61" spans="3:13" ht="15" customHeight="1" x14ac:dyDescent="0.25">
      <c r="C61" s="1631" t="s">
        <v>837</v>
      </c>
    </row>
    <row r="62" spans="3:13" x14ac:dyDescent="0.25">
      <c r="C62" s="1632"/>
    </row>
    <row r="63" spans="3:13" x14ac:dyDescent="0.25">
      <c r="C63" s="1632"/>
    </row>
    <row r="64" spans="3:13" x14ac:dyDescent="0.25">
      <c r="C64" s="1632"/>
    </row>
  </sheetData>
  <mergeCells count="36">
    <mergeCell ref="L49:M49"/>
    <mergeCell ref="L50:M50"/>
    <mergeCell ref="L51:M51"/>
    <mergeCell ref="L52:M52"/>
    <mergeCell ref="L53:M53"/>
    <mergeCell ref="E49:G49"/>
    <mergeCell ref="E50:G50"/>
    <mergeCell ref="E51:G51"/>
    <mergeCell ref="E52:G52"/>
    <mergeCell ref="E53:G53"/>
    <mergeCell ref="R46:T46"/>
    <mergeCell ref="O9:O10"/>
    <mergeCell ref="P9:R9"/>
    <mergeCell ref="S9:S10"/>
    <mergeCell ref="T9:V9"/>
    <mergeCell ref="S42:V42"/>
    <mergeCell ref="B38:O40"/>
    <mergeCell ref="A36:B36"/>
    <mergeCell ref="P43:U43"/>
    <mergeCell ref="P44:U44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FF00"/>
    <pageSetUpPr fitToPage="1"/>
  </sheetPr>
  <dimension ref="A1:AH43"/>
  <sheetViews>
    <sheetView topLeftCell="A22" zoomScale="85" zoomScaleNormal="85" zoomScaleSheetLayoutView="115" workbookViewId="0">
      <selection activeCell="H35" activeCellId="1" sqref="D35 H35"/>
    </sheetView>
  </sheetViews>
  <sheetFormatPr defaultColWidth="8.85546875" defaultRowHeight="14.25" x14ac:dyDescent="0.2"/>
  <cols>
    <col min="1" max="1" width="8.140625" style="52" customWidth="1"/>
    <col min="2" max="2" width="17.42578125" style="52" customWidth="1"/>
    <col min="3" max="3" width="12.140625" style="52" customWidth="1"/>
    <col min="4" max="4" width="11.7109375" style="52" customWidth="1"/>
    <col min="5" max="5" width="11.28515625" style="52" customWidth="1"/>
    <col min="6" max="6" width="17.140625" style="52" customWidth="1"/>
    <col min="7" max="7" width="15.140625" style="52" customWidth="1"/>
    <col min="8" max="8" width="14.42578125" style="52" customWidth="1"/>
    <col min="9" max="9" width="14.85546875" style="52" customWidth="1"/>
    <col min="10" max="10" width="18.42578125" style="52" customWidth="1"/>
    <col min="11" max="11" width="17.28515625" style="52" customWidth="1"/>
    <col min="12" max="12" width="18.28515625" style="52" customWidth="1"/>
    <col min="13" max="16384" width="8.85546875" style="52"/>
  </cols>
  <sheetData>
    <row r="1" spans="1:34" ht="15" x14ac:dyDescent="0.2">
      <c r="B1" s="10"/>
      <c r="C1" s="10"/>
      <c r="D1" s="10"/>
      <c r="E1" s="10"/>
      <c r="F1" s="1"/>
      <c r="G1" s="1"/>
      <c r="H1" s="10"/>
      <c r="J1" s="31"/>
      <c r="K1" s="1311" t="s">
        <v>497</v>
      </c>
      <c r="L1" s="1311"/>
    </row>
    <row r="2" spans="1:34" ht="15.75" x14ac:dyDescent="0.25">
      <c r="B2" s="1113" t="s">
        <v>0</v>
      </c>
      <c r="C2" s="1113"/>
      <c r="D2" s="1113"/>
      <c r="E2" s="1113"/>
      <c r="F2" s="1113"/>
      <c r="G2" s="1113"/>
      <c r="H2" s="1113"/>
      <c r="I2" s="1113"/>
      <c r="J2" s="1113"/>
    </row>
    <row r="3" spans="1:34" ht="20.25" x14ac:dyDescent="0.3">
      <c r="B3" s="1114" t="s">
        <v>921</v>
      </c>
      <c r="C3" s="1114"/>
      <c r="D3" s="1114"/>
      <c r="E3" s="1114"/>
      <c r="F3" s="1114"/>
      <c r="G3" s="1114"/>
      <c r="H3" s="1114"/>
      <c r="I3" s="1114"/>
      <c r="J3" s="1114"/>
    </row>
    <row r="4" spans="1:34" ht="20.25" x14ac:dyDescent="0.3">
      <c r="B4" s="74"/>
      <c r="C4" s="74"/>
      <c r="D4" s="74"/>
      <c r="E4" s="74"/>
      <c r="F4" s="74"/>
      <c r="G4" s="74"/>
      <c r="H4" s="74"/>
      <c r="I4" s="74"/>
      <c r="J4" s="74"/>
    </row>
    <row r="5" spans="1:34" ht="15.6" customHeight="1" x14ac:dyDescent="0.25">
      <c r="B5" s="1560" t="s">
        <v>990</v>
      </c>
      <c r="C5" s="1560"/>
      <c r="D5" s="1560"/>
      <c r="E5" s="1560"/>
      <c r="F5" s="1560"/>
      <c r="G5" s="1560"/>
      <c r="H5" s="1560"/>
      <c r="I5" s="1560"/>
      <c r="J5" s="1560"/>
      <c r="K5" s="1560"/>
      <c r="L5" s="1560"/>
    </row>
    <row r="6" spans="1:34" x14ac:dyDescent="0.2">
      <c r="A6" s="26" t="s">
        <v>687</v>
      </c>
      <c r="B6" s="26"/>
      <c r="C6" s="23"/>
    </row>
    <row r="7" spans="1:34" ht="15" customHeight="1" x14ac:dyDescent="0.2">
      <c r="A7" s="1576" t="s">
        <v>98</v>
      </c>
      <c r="B7" s="1563" t="s">
        <v>3</v>
      </c>
      <c r="C7" s="1561" t="s">
        <v>21</v>
      </c>
      <c r="D7" s="1561"/>
      <c r="E7" s="1561"/>
      <c r="F7" s="1561"/>
      <c r="G7" s="1557" t="s">
        <v>22</v>
      </c>
      <c r="H7" s="1558"/>
      <c r="I7" s="1558"/>
      <c r="J7" s="1559"/>
      <c r="K7" s="1563" t="s">
        <v>343</v>
      </c>
      <c r="L7" s="1562" t="s">
        <v>626</v>
      </c>
    </row>
    <row r="8" spans="1:34" ht="31.15" customHeight="1" x14ac:dyDescent="0.2">
      <c r="A8" s="1577"/>
      <c r="B8" s="1564"/>
      <c r="C8" s="1562" t="s">
        <v>213</v>
      </c>
      <c r="D8" s="1563" t="s">
        <v>400</v>
      </c>
      <c r="E8" s="1566" t="s">
        <v>90</v>
      </c>
      <c r="F8" s="1567"/>
      <c r="G8" s="1565" t="s">
        <v>213</v>
      </c>
      <c r="H8" s="1562" t="s">
        <v>400</v>
      </c>
      <c r="I8" s="1571" t="s">
        <v>90</v>
      </c>
      <c r="J8" s="1572"/>
      <c r="K8" s="1564"/>
      <c r="L8" s="1562"/>
    </row>
    <row r="9" spans="1:34" ht="69.75" customHeight="1" x14ac:dyDescent="0.2">
      <c r="A9" s="1578"/>
      <c r="B9" s="1565"/>
      <c r="C9" s="1562"/>
      <c r="D9" s="1565"/>
      <c r="E9" s="658" t="s">
        <v>1077</v>
      </c>
      <c r="F9" s="658" t="s">
        <v>401</v>
      </c>
      <c r="G9" s="1562"/>
      <c r="H9" s="1562"/>
      <c r="I9" s="658" t="s">
        <v>1077</v>
      </c>
      <c r="J9" s="658" t="s">
        <v>401</v>
      </c>
      <c r="K9" s="1565"/>
      <c r="L9" s="1562"/>
    </row>
    <row r="10" spans="1:34" x14ac:dyDescent="0.2">
      <c r="A10" s="84">
        <v>1</v>
      </c>
      <c r="B10" s="83">
        <v>2</v>
      </c>
      <c r="C10" s="84">
        <v>3</v>
      </c>
      <c r="D10" s="83">
        <v>4</v>
      </c>
      <c r="E10" s="84">
        <v>5</v>
      </c>
      <c r="F10" s="83">
        <v>6</v>
      </c>
      <c r="G10" s="84">
        <v>7</v>
      </c>
      <c r="H10" s="83">
        <v>8</v>
      </c>
      <c r="I10" s="84">
        <v>9</v>
      </c>
      <c r="J10" s="83">
        <v>10</v>
      </c>
      <c r="K10" s="84" t="s">
        <v>505</v>
      </c>
      <c r="L10" s="83">
        <v>12</v>
      </c>
    </row>
    <row r="11" spans="1:34" s="66" customFormat="1" ht="20.100000000000001" customHeight="1" x14ac:dyDescent="0.25">
      <c r="A11" s="152">
        <v>1</v>
      </c>
      <c r="B11" s="154" t="s">
        <v>641</v>
      </c>
      <c r="C11" s="505">
        <f>'enrolment vs availed_PY '!G11</f>
        <v>102358</v>
      </c>
      <c r="D11" s="506">
        <f>'AT-8_Hon_CCH_Pry'!C13</f>
        <v>3186</v>
      </c>
      <c r="E11" s="507">
        <f>'AT-8_Hon_CCH_Pry'!D13</f>
        <v>2996</v>
      </c>
      <c r="F11" s="506"/>
      <c r="G11" s="505">
        <f>'enrolment vs availed_UPY '!G11</f>
        <v>76365</v>
      </c>
      <c r="H11" s="506">
        <f>'AT-8A_Hon_CCH_UPry'!C13</f>
        <v>1546</v>
      </c>
      <c r="I11" s="507">
        <f>'AT-8A_Hon_CCH_UPry'!D13</f>
        <v>1507</v>
      </c>
      <c r="J11" s="506"/>
      <c r="K11" s="653">
        <f>H11+D11</f>
        <v>4732</v>
      </c>
      <c r="L11" s="1568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0.100000000000001" customHeight="1" x14ac:dyDescent="0.25">
      <c r="A12" s="152">
        <v>2</v>
      </c>
      <c r="B12" s="154" t="s">
        <v>642</v>
      </c>
      <c r="C12" s="505">
        <f>'enrolment vs availed_PY '!G12</f>
        <v>330541</v>
      </c>
      <c r="D12" s="506">
        <f>'AT-8_Hon_CCH_Pry'!C14</f>
        <v>9023</v>
      </c>
      <c r="E12" s="507">
        <f>'AT-8_Hon_CCH_Pry'!D14</f>
        <v>8803</v>
      </c>
      <c r="F12" s="506"/>
      <c r="G12" s="505">
        <f>'enrolment vs availed_UPY '!G12</f>
        <v>158422</v>
      </c>
      <c r="H12" s="506">
        <f>'AT-8A_Hon_CCH_UPry'!C14</f>
        <v>3818</v>
      </c>
      <c r="I12" s="507">
        <f>'AT-8A_Hon_CCH_UPry'!D14</f>
        <v>3802</v>
      </c>
      <c r="J12" s="506"/>
      <c r="K12" s="653">
        <f t="shared" ref="K12:K35" si="0">H12+D12</f>
        <v>12841</v>
      </c>
      <c r="L12" s="1569"/>
    </row>
    <row r="13" spans="1:34" ht="20.100000000000001" customHeight="1" x14ac:dyDescent="0.25">
      <c r="A13" s="152">
        <v>3</v>
      </c>
      <c r="B13" s="154" t="s">
        <v>643</v>
      </c>
      <c r="C13" s="505">
        <f>'enrolment vs availed_PY '!G13</f>
        <v>368860</v>
      </c>
      <c r="D13" s="506">
        <f>'AT-8_Hon_CCH_Pry'!C15</f>
        <v>7921</v>
      </c>
      <c r="E13" s="507">
        <f>'AT-8_Hon_CCH_Pry'!D15</f>
        <v>7696</v>
      </c>
      <c r="F13" s="506"/>
      <c r="G13" s="505">
        <f>'enrolment vs availed_UPY '!G13</f>
        <v>170493</v>
      </c>
      <c r="H13" s="506">
        <f>'AT-8A_Hon_CCH_UPry'!C15</f>
        <v>3683</v>
      </c>
      <c r="I13" s="507">
        <f>'AT-8A_Hon_CCH_UPry'!D15</f>
        <v>3565</v>
      </c>
      <c r="J13" s="506"/>
      <c r="K13" s="653">
        <f t="shared" si="0"/>
        <v>11604</v>
      </c>
      <c r="L13" s="1569"/>
    </row>
    <row r="14" spans="1:34" ht="20.100000000000001" customHeight="1" x14ac:dyDescent="0.25">
      <c r="A14" s="152">
        <v>4</v>
      </c>
      <c r="B14" s="154" t="s">
        <v>644</v>
      </c>
      <c r="C14" s="505">
        <f>'enrolment vs availed_PY '!G14</f>
        <v>409938</v>
      </c>
      <c r="D14" s="506">
        <f>'AT-8_Hon_CCH_Pry'!C16</f>
        <v>9351</v>
      </c>
      <c r="E14" s="507">
        <f>'AT-8_Hon_CCH_Pry'!D16</f>
        <v>9130</v>
      </c>
      <c r="F14" s="506"/>
      <c r="G14" s="505">
        <f>'enrolment vs availed_UPY '!G14</f>
        <v>185983</v>
      </c>
      <c r="H14" s="506">
        <f>'AT-8A_Hon_CCH_UPry'!C16</f>
        <v>3930</v>
      </c>
      <c r="I14" s="507">
        <f>'AT-8A_Hon_CCH_UPry'!D16</f>
        <v>3950</v>
      </c>
      <c r="J14" s="506"/>
      <c r="K14" s="653">
        <f t="shared" si="0"/>
        <v>13281</v>
      </c>
      <c r="L14" s="1569"/>
    </row>
    <row r="15" spans="1:34" ht="20.100000000000001" customHeight="1" x14ac:dyDescent="0.25">
      <c r="A15" s="152">
        <v>5</v>
      </c>
      <c r="B15" s="154" t="s">
        <v>645</v>
      </c>
      <c r="C15" s="505">
        <f>'enrolment vs availed_PY '!G15</f>
        <v>239310</v>
      </c>
      <c r="D15" s="506">
        <f>'AT-8_Hon_CCH_Pry'!C17</f>
        <v>6212</v>
      </c>
      <c r="E15" s="507">
        <f>'AT-8_Hon_CCH_Pry'!D17</f>
        <v>5913</v>
      </c>
      <c r="F15" s="506"/>
      <c r="G15" s="505">
        <f>'enrolment vs availed_UPY '!G15</f>
        <v>191506</v>
      </c>
      <c r="H15" s="506">
        <f>'AT-8A_Hon_CCH_UPry'!C17</f>
        <v>2669</v>
      </c>
      <c r="I15" s="507">
        <f>'AT-8A_Hon_CCH_UPry'!D17</f>
        <v>2607</v>
      </c>
      <c r="J15" s="506"/>
      <c r="K15" s="653">
        <f t="shared" si="0"/>
        <v>8881</v>
      </c>
      <c r="L15" s="1569"/>
    </row>
    <row r="16" spans="1:34" ht="20.100000000000001" customHeight="1" x14ac:dyDescent="0.25">
      <c r="A16" s="152">
        <v>6</v>
      </c>
      <c r="B16" s="154" t="s">
        <v>646</v>
      </c>
      <c r="C16" s="505">
        <f>'enrolment vs availed_PY '!G16</f>
        <v>131923</v>
      </c>
      <c r="D16" s="506">
        <f>'AT-8_Hon_CCH_Pry'!C18</f>
        <v>4212</v>
      </c>
      <c r="E16" s="507">
        <f>'AT-8_Hon_CCH_Pry'!D18</f>
        <v>3895</v>
      </c>
      <c r="F16" s="506"/>
      <c r="G16" s="505">
        <f>'enrolment vs availed_UPY '!G16</f>
        <v>100764</v>
      </c>
      <c r="H16" s="506">
        <f>'AT-8A_Hon_CCH_UPry'!C18</f>
        <v>1874</v>
      </c>
      <c r="I16" s="507">
        <f>'AT-8A_Hon_CCH_UPry'!D18</f>
        <v>1730</v>
      </c>
      <c r="J16" s="506"/>
      <c r="K16" s="653">
        <f t="shared" si="0"/>
        <v>6086</v>
      </c>
      <c r="L16" s="1569"/>
    </row>
    <row r="17" spans="1:12" ht="20.100000000000001" customHeight="1" x14ac:dyDescent="0.25">
      <c r="A17" s="152">
        <v>7</v>
      </c>
      <c r="B17" s="154" t="s">
        <v>647</v>
      </c>
      <c r="C17" s="505">
        <f>'enrolment vs availed_PY '!G17</f>
        <v>354782</v>
      </c>
      <c r="D17" s="506">
        <f>'AT-8_Hon_CCH_Pry'!C19</f>
        <v>6093</v>
      </c>
      <c r="E17" s="507">
        <f>'AT-8_Hon_CCH_Pry'!D19</f>
        <v>5866</v>
      </c>
      <c r="F17" s="506"/>
      <c r="G17" s="505">
        <f>'enrolment vs availed_UPY '!G17</f>
        <v>179056</v>
      </c>
      <c r="H17" s="506">
        <f>'AT-8A_Hon_CCH_UPry'!C19</f>
        <v>2229</v>
      </c>
      <c r="I17" s="507">
        <f>'AT-8A_Hon_CCH_UPry'!D19</f>
        <v>2133</v>
      </c>
      <c r="J17" s="506"/>
      <c r="K17" s="653">
        <f t="shared" si="0"/>
        <v>8322</v>
      </c>
      <c r="L17" s="1569"/>
    </row>
    <row r="18" spans="1:12" ht="20.100000000000001" customHeight="1" x14ac:dyDescent="0.25">
      <c r="A18" s="152">
        <v>8</v>
      </c>
      <c r="B18" s="154" t="s">
        <v>648</v>
      </c>
      <c r="C18" s="505">
        <f>'enrolment vs availed_PY '!G18</f>
        <v>19508</v>
      </c>
      <c r="D18" s="506">
        <f>'AT-8_Hon_CCH_Pry'!C20</f>
        <v>1521</v>
      </c>
      <c r="E18" s="507">
        <f>'AT-8_Hon_CCH_Pry'!D20</f>
        <v>1521</v>
      </c>
      <c r="F18" s="506"/>
      <c r="G18" s="505">
        <f>'enrolment vs availed_UPY '!G18</f>
        <v>16602</v>
      </c>
      <c r="H18" s="506">
        <f>'AT-8A_Hon_CCH_UPry'!C20</f>
        <v>764</v>
      </c>
      <c r="I18" s="507">
        <f>'AT-8A_Hon_CCH_UPry'!D20</f>
        <v>634</v>
      </c>
      <c r="J18" s="506"/>
      <c r="K18" s="653">
        <f t="shared" si="0"/>
        <v>2285</v>
      </c>
      <c r="L18" s="1569"/>
    </row>
    <row r="19" spans="1:12" ht="20.100000000000001" customHeight="1" x14ac:dyDescent="0.25">
      <c r="A19" s="152">
        <v>9</v>
      </c>
      <c r="B19" s="154" t="s">
        <v>649</v>
      </c>
      <c r="C19" s="505">
        <f>'enrolment vs availed_PY '!G19</f>
        <v>365966</v>
      </c>
      <c r="D19" s="506">
        <f>'AT-8_Hon_CCH_Pry'!C21</f>
        <v>8134</v>
      </c>
      <c r="E19" s="507">
        <f>'AT-8_Hon_CCH_Pry'!D21</f>
        <v>7927</v>
      </c>
      <c r="F19" s="506"/>
      <c r="G19" s="505">
        <f>'enrolment vs availed_UPY '!G19</f>
        <v>184242</v>
      </c>
      <c r="H19" s="506">
        <f>'AT-8A_Hon_CCH_UPry'!C21</f>
        <v>4036</v>
      </c>
      <c r="I19" s="507">
        <f>'AT-8A_Hon_CCH_UPry'!D21</f>
        <v>3923</v>
      </c>
      <c r="J19" s="506"/>
      <c r="K19" s="653">
        <f t="shared" si="0"/>
        <v>12170</v>
      </c>
      <c r="L19" s="1569"/>
    </row>
    <row r="20" spans="1:12" ht="20.100000000000001" customHeight="1" x14ac:dyDescent="0.25">
      <c r="A20" s="152">
        <v>10</v>
      </c>
      <c r="B20" s="154" t="s">
        <v>650</v>
      </c>
      <c r="C20" s="505">
        <f>'enrolment vs availed_PY '!G20</f>
        <v>321607</v>
      </c>
      <c r="D20" s="506">
        <f>'AT-8_Hon_CCH_Pry'!C22</f>
        <v>6213</v>
      </c>
      <c r="E20" s="507">
        <f>'AT-8_Hon_CCH_Pry'!D22</f>
        <v>5992</v>
      </c>
      <c r="F20" s="506"/>
      <c r="G20" s="505">
        <f>'enrolment vs availed_UPY '!G20</f>
        <v>168874</v>
      </c>
      <c r="H20" s="506">
        <f>'AT-8A_Hon_CCH_UPry'!C22</f>
        <v>3567</v>
      </c>
      <c r="I20" s="507">
        <f>'AT-8A_Hon_CCH_UPry'!D22</f>
        <v>3441</v>
      </c>
      <c r="J20" s="506"/>
      <c r="K20" s="653">
        <f t="shared" si="0"/>
        <v>9780</v>
      </c>
      <c r="L20" s="1569"/>
    </row>
    <row r="21" spans="1:12" ht="20.100000000000001" customHeight="1" x14ac:dyDescent="0.25">
      <c r="A21" s="152">
        <v>11</v>
      </c>
      <c r="B21" s="154" t="s">
        <v>651</v>
      </c>
      <c r="C21" s="505">
        <f>'enrolment vs availed_PY '!G21</f>
        <v>169364</v>
      </c>
      <c r="D21" s="506">
        <f>'AT-8_Hon_CCH_Pry'!C23</f>
        <v>4426</v>
      </c>
      <c r="E21" s="507">
        <f>'AT-8_Hon_CCH_Pry'!D23</f>
        <v>4253</v>
      </c>
      <c r="F21" s="506"/>
      <c r="G21" s="505">
        <f>'enrolment vs availed_UPY '!G21</f>
        <v>111413</v>
      </c>
      <c r="H21" s="506">
        <f>'AT-8A_Hon_CCH_UPry'!C23</f>
        <v>2280</v>
      </c>
      <c r="I21" s="507">
        <f>'AT-8A_Hon_CCH_UPry'!D23</f>
        <v>2121</v>
      </c>
      <c r="J21" s="506"/>
      <c r="K21" s="653">
        <f t="shared" si="0"/>
        <v>6706</v>
      </c>
      <c r="L21" s="1569"/>
    </row>
    <row r="22" spans="1:12" ht="20.100000000000001" customHeight="1" x14ac:dyDescent="0.25">
      <c r="A22" s="152">
        <v>12</v>
      </c>
      <c r="B22" s="154" t="s">
        <v>652</v>
      </c>
      <c r="C22" s="505">
        <f>'enrolment vs availed_PY '!G22</f>
        <v>108319</v>
      </c>
      <c r="D22" s="506">
        <f>'AT-8_Hon_CCH_Pry'!C24</f>
        <v>1849</v>
      </c>
      <c r="E22" s="507">
        <f>'AT-8_Hon_CCH_Pry'!D24</f>
        <v>1849</v>
      </c>
      <c r="F22" s="506"/>
      <c r="G22" s="505">
        <f>'enrolment vs availed_UPY '!G22</f>
        <v>126676</v>
      </c>
      <c r="H22" s="506">
        <f>'AT-8A_Hon_CCH_UPry'!C24</f>
        <v>1820</v>
      </c>
      <c r="I22" s="507">
        <f>'AT-8A_Hon_CCH_UPry'!D24</f>
        <v>1876</v>
      </c>
      <c r="J22" s="506"/>
      <c r="K22" s="653">
        <f t="shared" si="0"/>
        <v>3669</v>
      </c>
      <c r="L22" s="1569"/>
    </row>
    <row r="23" spans="1:12" ht="20.100000000000001" customHeight="1" x14ac:dyDescent="0.25">
      <c r="A23" s="152">
        <v>13</v>
      </c>
      <c r="B23" s="154" t="s">
        <v>653</v>
      </c>
      <c r="C23" s="505">
        <f>'enrolment vs availed_PY '!G23</f>
        <v>425065</v>
      </c>
      <c r="D23" s="506">
        <f>'AT-8_Hon_CCH_Pry'!C25</f>
        <v>7718</v>
      </c>
      <c r="E23" s="507">
        <f>'AT-8_Hon_CCH_Pry'!D25</f>
        <v>7374</v>
      </c>
      <c r="F23" s="506"/>
      <c r="G23" s="505">
        <f>'enrolment vs availed_UPY '!G23</f>
        <v>243159</v>
      </c>
      <c r="H23" s="506">
        <f>'AT-8A_Hon_CCH_UPry'!C25</f>
        <v>4850</v>
      </c>
      <c r="I23" s="507">
        <f>'AT-8A_Hon_CCH_UPry'!D25</f>
        <v>4774</v>
      </c>
      <c r="J23" s="506"/>
      <c r="K23" s="653">
        <f t="shared" si="0"/>
        <v>12568</v>
      </c>
      <c r="L23" s="1569"/>
    </row>
    <row r="24" spans="1:12" ht="20.100000000000001" customHeight="1" x14ac:dyDescent="0.25">
      <c r="A24" s="152">
        <v>14</v>
      </c>
      <c r="B24" s="154" t="s">
        <v>654</v>
      </c>
      <c r="C24" s="505">
        <f>'enrolment vs availed_PY '!G24</f>
        <v>723705</v>
      </c>
      <c r="D24" s="506">
        <f>'AT-8_Hon_CCH_Pry'!C26</f>
        <v>13984</v>
      </c>
      <c r="E24" s="507">
        <f>'AT-8_Hon_CCH_Pry'!D26</f>
        <v>13590</v>
      </c>
      <c r="F24" s="506"/>
      <c r="G24" s="505">
        <f>'enrolment vs availed_UPY '!G24</f>
        <v>523295</v>
      </c>
      <c r="H24" s="506">
        <f>'AT-8A_Hon_CCH_UPry'!C26</f>
        <v>6987</v>
      </c>
      <c r="I24" s="507">
        <f>'AT-8A_Hon_CCH_UPry'!D26</f>
        <v>6843</v>
      </c>
      <c r="J24" s="506"/>
      <c r="K24" s="653">
        <f t="shared" si="0"/>
        <v>20971</v>
      </c>
      <c r="L24" s="1569"/>
    </row>
    <row r="25" spans="1:12" ht="20.100000000000001" customHeight="1" x14ac:dyDescent="0.25">
      <c r="A25" s="152">
        <v>15</v>
      </c>
      <c r="B25" s="154" t="s">
        <v>655</v>
      </c>
      <c r="C25" s="505">
        <f>'enrolment vs availed_PY '!G25</f>
        <v>430221</v>
      </c>
      <c r="D25" s="506">
        <f>'AT-8_Hon_CCH_Pry'!C27</f>
        <v>10801</v>
      </c>
      <c r="E25" s="507">
        <f>'AT-8_Hon_CCH_Pry'!D27</f>
        <v>10568</v>
      </c>
      <c r="F25" s="506"/>
      <c r="G25" s="505">
        <f>'enrolment vs availed_UPY '!G25</f>
        <v>228287</v>
      </c>
      <c r="H25" s="506">
        <f>'AT-8A_Hon_CCH_UPry'!C27</f>
        <v>5229</v>
      </c>
      <c r="I25" s="507">
        <f>'AT-8A_Hon_CCH_UPry'!D27</f>
        <v>5053</v>
      </c>
      <c r="J25" s="506"/>
      <c r="K25" s="653">
        <f t="shared" si="0"/>
        <v>16030</v>
      </c>
      <c r="L25" s="1569"/>
    </row>
    <row r="26" spans="1:12" ht="20.100000000000001" customHeight="1" x14ac:dyDescent="0.25">
      <c r="A26" s="152">
        <v>16</v>
      </c>
      <c r="B26" s="154" t="s">
        <v>656</v>
      </c>
      <c r="C26" s="505">
        <f>'enrolment vs availed_PY '!G26</f>
        <v>428536</v>
      </c>
      <c r="D26" s="506">
        <f>'AT-8_Hon_CCH_Pry'!C28</f>
        <v>14421</v>
      </c>
      <c r="E26" s="507">
        <f>'AT-8_Hon_CCH_Pry'!D28</f>
        <v>14178</v>
      </c>
      <c r="F26" s="506"/>
      <c r="G26" s="505">
        <f>'enrolment vs availed_UPY '!G26</f>
        <v>219822</v>
      </c>
      <c r="H26" s="506">
        <f>'AT-8A_Hon_CCH_UPry'!C28</f>
        <v>4204</v>
      </c>
      <c r="I26" s="507">
        <f>'AT-8A_Hon_CCH_UPry'!D28</f>
        <v>4046</v>
      </c>
      <c r="J26" s="506"/>
      <c r="K26" s="653">
        <f t="shared" si="0"/>
        <v>18625</v>
      </c>
      <c r="L26" s="1569"/>
    </row>
    <row r="27" spans="1:12" ht="20.100000000000001" customHeight="1" x14ac:dyDescent="0.25">
      <c r="A27" s="152">
        <v>17</v>
      </c>
      <c r="B27" s="154" t="s">
        <v>657</v>
      </c>
      <c r="C27" s="505">
        <f>'enrolment vs availed_PY '!G27</f>
        <v>412169</v>
      </c>
      <c r="D27" s="506">
        <f>'AT-8_Hon_CCH_Pry'!C29</f>
        <v>10177</v>
      </c>
      <c r="E27" s="507">
        <f>'AT-8_Hon_CCH_Pry'!D29</f>
        <v>9943</v>
      </c>
      <c r="F27" s="506"/>
      <c r="G27" s="505">
        <f>'enrolment vs availed_UPY '!G27</f>
        <v>195865</v>
      </c>
      <c r="H27" s="506">
        <f>'AT-8A_Hon_CCH_UPry'!C29</f>
        <v>4169</v>
      </c>
      <c r="I27" s="507">
        <f>'AT-8A_Hon_CCH_UPry'!D29</f>
        <v>4033</v>
      </c>
      <c r="J27" s="506"/>
      <c r="K27" s="653">
        <f t="shared" si="0"/>
        <v>14346</v>
      </c>
      <c r="L27" s="1569"/>
    </row>
    <row r="28" spans="1:12" ht="20.100000000000001" customHeight="1" x14ac:dyDescent="0.25">
      <c r="A28" s="152">
        <v>18</v>
      </c>
      <c r="B28" s="154" t="s">
        <v>658</v>
      </c>
      <c r="C28" s="505">
        <f>'enrolment vs availed_PY '!G28</f>
        <v>631915</v>
      </c>
      <c r="D28" s="506">
        <f>'AT-8_Hon_CCH_Pry'!C30</f>
        <v>11783</v>
      </c>
      <c r="E28" s="507">
        <f>'AT-8_Hon_CCH_Pry'!D30</f>
        <v>11598</v>
      </c>
      <c r="F28" s="506"/>
      <c r="G28" s="505">
        <f>'enrolment vs availed_UPY '!G28</f>
        <v>310720</v>
      </c>
      <c r="H28" s="506">
        <f>'AT-8A_Hon_CCH_UPry'!C30</f>
        <v>6682</v>
      </c>
      <c r="I28" s="507">
        <f>'AT-8A_Hon_CCH_UPry'!D30</f>
        <v>6542</v>
      </c>
      <c r="J28" s="506"/>
      <c r="K28" s="653">
        <f t="shared" si="0"/>
        <v>18465</v>
      </c>
      <c r="L28" s="1569"/>
    </row>
    <row r="29" spans="1:12" ht="20.100000000000001" customHeight="1" x14ac:dyDescent="0.25">
      <c r="A29" s="152">
        <v>19</v>
      </c>
      <c r="B29" s="154" t="s">
        <v>659</v>
      </c>
      <c r="C29" s="505">
        <f>'enrolment vs availed_PY '!G29</f>
        <v>650630</v>
      </c>
      <c r="D29" s="506">
        <f>'AT-8_Hon_CCH_Pry'!C31</f>
        <v>12997</v>
      </c>
      <c r="E29" s="507">
        <f>'AT-8_Hon_CCH_Pry'!D31</f>
        <v>12797</v>
      </c>
      <c r="F29" s="506"/>
      <c r="G29" s="505">
        <f>'enrolment vs availed_UPY '!G29</f>
        <v>415054</v>
      </c>
      <c r="H29" s="506">
        <f>'AT-8A_Hon_CCH_UPry'!C31</f>
        <v>7610</v>
      </c>
      <c r="I29" s="507">
        <f>'AT-8A_Hon_CCH_UPry'!D31</f>
        <v>7203</v>
      </c>
      <c r="J29" s="506"/>
      <c r="K29" s="653">
        <f t="shared" si="0"/>
        <v>20607</v>
      </c>
      <c r="L29" s="1569"/>
    </row>
    <row r="30" spans="1:12" ht="20.100000000000001" customHeight="1" x14ac:dyDescent="0.25">
      <c r="A30" s="152">
        <v>20</v>
      </c>
      <c r="B30" s="154" t="s">
        <v>660</v>
      </c>
      <c r="C30" s="505">
        <f>'enrolment vs availed_PY '!G30</f>
        <v>312335</v>
      </c>
      <c r="D30" s="506">
        <f>'AT-8_Hon_CCH_Pry'!C32</f>
        <v>8049</v>
      </c>
      <c r="E30" s="507">
        <f>'AT-8_Hon_CCH_Pry'!D32</f>
        <v>7828</v>
      </c>
      <c r="F30" s="506"/>
      <c r="G30" s="505">
        <f>'enrolment vs availed_UPY '!G30</f>
        <v>161010</v>
      </c>
      <c r="H30" s="506">
        <f>'AT-8A_Hon_CCH_UPry'!C32</f>
        <v>3429</v>
      </c>
      <c r="I30" s="507">
        <f>'AT-8A_Hon_CCH_UPry'!D32</f>
        <v>3463</v>
      </c>
      <c r="J30" s="506"/>
      <c r="K30" s="653">
        <f t="shared" si="0"/>
        <v>11478</v>
      </c>
      <c r="L30" s="1569"/>
    </row>
    <row r="31" spans="1:12" ht="20.100000000000001" customHeight="1" x14ac:dyDescent="0.25">
      <c r="A31" s="152">
        <v>21</v>
      </c>
      <c r="B31" s="154" t="s">
        <v>661</v>
      </c>
      <c r="C31" s="505">
        <f>'enrolment vs availed_PY '!G31</f>
        <v>66925</v>
      </c>
      <c r="D31" s="506">
        <f>'AT-8_Hon_CCH_Pry'!C33</f>
        <v>1672</v>
      </c>
      <c r="E31" s="507">
        <f>'AT-8_Hon_CCH_Pry'!D33</f>
        <v>1524</v>
      </c>
      <c r="F31" s="506"/>
      <c r="G31" s="505">
        <f>'enrolment vs availed_UPY '!G31</f>
        <v>46277</v>
      </c>
      <c r="H31" s="506">
        <f>'AT-8A_Hon_CCH_UPry'!C33</f>
        <v>896</v>
      </c>
      <c r="I31" s="507">
        <f>'AT-8A_Hon_CCH_UPry'!D33</f>
        <v>728</v>
      </c>
      <c r="J31" s="506"/>
      <c r="K31" s="653">
        <f t="shared" si="0"/>
        <v>2568</v>
      </c>
      <c r="L31" s="1569"/>
    </row>
    <row r="32" spans="1:12" ht="20.100000000000001" customHeight="1" x14ac:dyDescent="0.25">
      <c r="A32" s="152">
        <v>22</v>
      </c>
      <c r="B32" s="154" t="s">
        <v>662</v>
      </c>
      <c r="C32" s="505">
        <f>'enrolment vs availed_PY '!G32</f>
        <v>180492</v>
      </c>
      <c r="D32" s="506">
        <f>'AT-8_Hon_CCH_Pry'!C34</f>
        <v>3966</v>
      </c>
      <c r="E32" s="507">
        <f>'AT-8_Hon_CCH_Pry'!D34</f>
        <v>3720</v>
      </c>
      <c r="F32" s="506"/>
      <c r="G32" s="505">
        <f>'enrolment vs availed_UPY '!G32</f>
        <v>96766</v>
      </c>
      <c r="H32" s="506">
        <f>'AT-8A_Hon_CCH_UPry'!C34</f>
        <v>2044</v>
      </c>
      <c r="I32" s="507">
        <f>'AT-8A_Hon_CCH_UPry'!D34</f>
        <v>1896</v>
      </c>
      <c r="J32" s="506"/>
      <c r="K32" s="653">
        <f t="shared" si="0"/>
        <v>6010</v>
      </c>
      <c r="L32" s="1569"/>
    </row>
    <row r="33" spans="1:12" ht="20.100000000000001" customHeight="1" x14ac:dyDescent="0.25">
      <c r="A33" s="152">
        <v>23</v>
      </c>
      <c r="B33" s="154" t="s">
        <v>663</v>
      </c>
      <c r="C33" s="505">
        <f>'enrolment vs availed_PY '!G33</f>
        <v>122035</v>
      </c>
      <c r="D33" s="506">
        <f>'AT-8_Hon_CCH_Pry'!C35</f>
        <v>4196</v>
      </c>
      <c r="E33" s="507">
        <f>'AT-8_Hon_CCH_Pry'!D35</f>
        <v>3897</v>
      </c>
      <c r="F33" s="506"/>
      <c r="G33" s="505">
        <f>'enrolment vs availed_UPY '!G33</f>
        <v>123774</v>
      </c>
      <c r="H33" s="506">
        <f>'AT-8A_Hon_CCH_UPry'!C35</f>
        <v>1369</v>
      </c>
      <c r="I33" s="507">
        <f>'AT-8A_Hon_CCH_UPry'!D35</f>
        <v>1287</v>
      </c>
      <c r="J33" s="506"/>
      <c r="K33" s="653">
        <f t="shared" si="0"/>
        <v>5565</v>
      </c>
      <c r="L33" s="1569"/>
    </row>
    <row r="34" spans="1:12" ht="20.100000000000001" customHeight="1" x14ac:dyDescent="0.25">
      <c r="A34" s="155">
        <v>24</v>
      </c>
      <c r="B34" s="154" t="s">
        <v>664</v>
      </c>
      <c r="C34" s="505">
        <f>'enrolment vs availed_PY '!G34</f>
        <v>11175</v>
      </c>
      <c r="D34" s="506">
        <f>'AT-8_Hon_CCH_Pry'!C36</f>
        <v>846</v>
      </c>
      <c r="E34" s="507">
        <f>'AT-8_Hon_CCH_Pry'!D36</f>
        <v>597</v>
      </c>
      <c r="F34" s="506"/>
      <c r="G34" s="505">
        <f>'enrolment vs availed_UPY '!G34</f>
        <v>10361</v>
      </c>
      <c r="H34" s="506">
        <f>'AT-8A_Hon_CCH_UPry'!C36</f>
        <v>363</v>
      </c>
      <c r="I34" s="507">
        <f>'AT-8A_Hon_CCH_UPry'!D36</f>
        <v>218</v>
      </c>
      <c r="J34" s="506"/>
      <c r="K34" s="653">
        <f t="shared" si="0"/>
        <v>1209</v>
      </c>
      <c r="L34" s="1569"/>
    </row>
    <row r="35" spans="1:12" ht="20.100000000000001" customHeight="1" x14ac:dyDescent="0.2">
      <c r="A35" s="1152" t="s">
        <v>16</v>
      </c>
      <c r="B35" s="1154"/>
      <c r="C35" s="654">
        <f>'enrolment vs availed_PY '!G35</f>
        <v>7317679</v>
      </c>
      <c r="D35" s="655">
        <f>'AT-8_Hon_CCH_Pry'!C37</f>
        <v>168751</v>
      </c>
      <c r="E35" s="655">
        <f>'AT-8_Hon_CCH_Pry'!D37</f>
        <v>163455</v>
      </c>
      <c r="F35" s="655"/>
      <c r="G35" s="654">
        <f>'enrolment vs availed_UPY '!G35</f>
        <v>4244786</v>
      </c>
      <c r="H35" s="655">
        <f>'AT-8A_Hon_CCH_UPry'!C37</f>
        <v>80048</v>
      </c>
      <c r="I35" s="655">
        <f>'AT-8A_Hon_CCH_UPry'!D37</f>
        <v>77375</v>
      </c>
      <c r="J35" s="655"/>
      <c r="K35" s="656">
        <f t="shared" si="0"/>
        <v>248799</v>
      </c>
      <c r="L35" s="1570"/>
    </row>
    <row r="36" spans="1:12" ht="17.25" customHeight="1" x14ac:dyDescent="0.2">
      <c r="A36" s="1573" t="s">
        <v>106</v>
      </c>
      <c r="B36" s="1574"/>
      <c r="C36" s="1574"/>
      <c r="D36" s="1574"/>
      <c r="E36" s="1574"/>
      <c r="F36" s="1574"/>
      <c r="G36" s="1574"/>
      <c r="H36" s="1574"/>
      <c r="I36" s="1574"/>
      <c r="J36" s="1574"/>
      <c r="K36" s="1575"/>
      <c r="L36" s="1575"/>
    </row>
    <row r="40" spans="1:12" s="10" customFormat="1" ht="15.75" customHeight="1" x14ac:dyDescent="0.2">
      <c r="A40" s="9" t="s">
        <v>1191</v>
      </c>
      <c r="B40" s="26"/>
      <c r="C40" s="259"/>
      <c r="D40" s="9"/>
      <c r="E40" s="1434" t="s">
        <v>806</v>
      </c>
      <c r="F40" s="1434"/>
      <c r="G40" s="1434"/>
      <c r="H40" s="1434"/>
      <c r="I40" s="1258" t="s">
        <v>803</v>
      </c>
      <c r="J40" s="1258"/>
      <c r="K40" s="1258"/>
      <c r="L40" s="1258"/>
    </row>
    <row r="41" spans="1:12" s="10" customFormat="1" ht="13.15" customHeight="1" x14ac:dyDescent="0.2">
      <c r="A41" s="260"/>
      <c r="B41" s="260"/>
      <c r="C41" s="260"/>
      <c r="D41" s="260"/>
      <c r="E41" s="1434" t="s">
        <v>807</v>
      </c>
      <c r="F41" s="1434"/>
      <c r="G41" s="1434"/>
      <c r="H41" s="1434"/>
      <c r="I41" s="1258" t="s">
        <v>802</v>
      </c>
      <c r="J41" s="1258"/>
      <c r="K41" s="1258"/>
      <c r="L41" s="1258"/>
    </row>
    <row r="42" spans="1:12" s="10" customFormat="1" ht="12.75" x14ac:dyDescent="0.2">
      <c r="A42" s="260"/>
      <c r="B42" s="260"/>
      <c r="C42" s="260"/>
      <c r="D42" s="260"/>
      <c r="E42" s="1434" t="s">
        <v>808</v>
      </c>
      <c r="F42" s="1434"/>
      <c r="G42" s="1434"/>
      <c r="H42" s="1434"/>
      <c r="I42" s="260"/>
      <c r="J42" s="254"/>
      <c r="K42" s="254"/>
      <c r="L42" s="254"/>
    </row>
    <row r="43" spans="1:12" s="10" customFormat="1" ht="12.75" x14ac:dyDescent="0.2">
      <c r="A43" s="260"/>
      <c r="B43" s="9"/>
      <c r="C43" s="9"/>
      <c r="D43" s="9"/>
      <c r="E43" s="9"/>
      <c r="F43" s="260"/>
      <c r="G43" s="260"/>
      <c r="H43" s="260"/>
      <c r="I43" s="260"/>
      <c r="J43" s="26"/>
      <c r="K43" s="26"/>
      <c r="L43" s="26"/>
    </row>
  </sheetData>
  <mergeCells count="24">
    <mergeCell ref="E42:H42"/>
    <mergeCell ref="A35:B35"/>
    <mergeCell ref="L11:L35"/>
    <mergeCell ref="I8:J8"/>
    <mergeCell ref="C8:C9"/>
    <mergeCell ref="H8:H9"/>
    <mergeCell ref="G8:G9"/>
    <mergeCell ref="I40:L40"/>
    <mergeCell ref="I41:L41"/>
    <mergeCell ref="A36:L36"/>
    <mergeCell ref="A7:A9"/>
    <mergeCell ref="E40:H40"/>
    <mergeCell ref="E41:H41"/>
    <mergeCell ref="K1:L1"/>
    <mergeCell ref="B2:J2"/>
    <mergeCell ref="B3:J3"/>
    <mergeCell ref="G7:J7"/>
    <mergeCell ref="B5:L5"/>
    <mergeCell ref="C7:F7"/>
    <mergeCell ref="L7:L9"/>
    <mergeCell ref="B7:B9"/>
    <mergeCell ref="K7:K9"/>
    <mergeCell ref="E8:F8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L34"/>
  <sheetViews>
    <sheetView view="pageBreakPreview" topLeftCell="A19" zoomScale="90" zoomScaleNormal="90" zoomScaleSheetLayoutView="90" workbookViewId="0">
      <selection activeCell="I18" sqref="I18"/>
    </sheetView>
  </sheetViews>
  <sheetFormatPr defaultRowHeight="12.75" x14ac:dyDescent="0.2"/>
  <cols>
    <col min="1" max="1" width="8.28515625" style="53" customWidth="1"/>
    <col min="2" max="2" width="15.5703125" style="53" customWidth="1"/>
    <col min="3" max="3" width="15.85546875" style="53" customWidth="1"/>
    <col min="4" max="4" width="17.42578125" style="53" customWidth="1"/>
    <col min="5" max="5" width="15.5703125" style="53" customWidth="1"/>
    <col min="6" max="6" width="16" style="53" customWidth="1"/>
    <col min="7" max="7" width="16.140625" style="53" customWidth="1"/>
    <col min="8" max="8" width="17.140625" style="53" customWidth="1"/>
    <col min="9" max="9" width="15.85546875" style="53" customWidth="1"/>
    <col min="10" max="10" width="16.42578125" style="53" customWidth="1"/>
    <col min="11" max="11" width="15.7109375" style="53" customWidth="1"/>
    <col min="12" max="12" width="11.85546875" style="53" customWidth="1"/>
    <col min="13" max="256" width="9.140625" style="53"/>
    <col min="257" max="257" width="8.28515625" style="53" customWidth="1"/>
    <col min="258" max="258" width="15.5703125" style="53" customWidth="1"/>
    <col min="259" max="259" width="15.28515625" style="53" customWidth="1"/>
    <col min="260" max="260" width="17.42578125" style="53" customWidth="1"/>
    <col min="261" max="261" width="16.140625" style="53" customWidth="1"/>
    <col min="262" max="262" width="16" style="53" customWidth="1"/>
    <col min="263" max="263" width="14.85546875" style="53" customWidth="1"/>
    <col min="264" max="264" width="17.140625" style="53" customWidth="1"/>
    <col min="265" max="265" width="15" style="53" customWidth="1"/>
    <col min="266" max="266" width="12.42578125" style="53" customWidth="1"/>
    <col min="267" max="267" width="12" style="53" customWidth="1"/>
    <col min="268" max="268" width="11.85546875" style="53" customWidth="1"/>
    <col min="269" max="512" width="9.140625" style="53"/>
    <col min="513" max="513" width="8.28515625" style="53" customWidth="1"/>
    <col min="514" max="514" width="15.5703125" style="53" customWidth="1"/>
    <col min="515" max="515" width="15.28515625" style="53" customWidth="1"/>
    <col min="516" max="516" width="17.42578125" style="53" customWidth="1"/>
    <col min="517" max="517" width="16.140625" style="53" customWidth="1"/>
    <col min="518" max="518" width="16" style="53" customWidth="1"/>
    <col min="519" max="519" width="14.85546875" style="53" customWidth="1"/>
    <col min="520" max="520" width="17.140625" style="53" customWidth="1"/>
    <col min="521" max="521" width="15" style="53" customWidth="1"/>
    <col min="522" max="522" width="12.42578125" style="53" customWidth="1"/>
    <col min="523" max="523" width="12" style="53" customWidth="1"/>
    <col min="524" max="524" width="11.85546875" style="53" customWidth="1"/>
    <col min="525" max="768" width="9.140625" style="53"/>
    <col min="769" max="769" width="8.28515625" style="53" customWidth="1"/>
    <col min="770" max="770" width="15.5703125" style="53" customWidth="1"/>
    <col min="771" max="771" width="15.28515625" style="53" customWidth="1"/>
    <col min="772" max="772" width="17.42578125" style="53" customWidth="1"/>
    <col min="773" max="773" width="16.140625" style="53" customWidth="1"/>
    <col min="774" max="774" width="16" style="53" customWidth="1"/>
    <col min="775" max="775" width="14.85546875" style="53" customWidth="1"/>
    <col min="776" max="776" width="17.140625" style="53" customWidth="1"/>
    <col min="777" max="777" width="15" style="53" customWidth="1"/>
    <col min="778" max="778" width="12.42578125" style="53" customWidth="1"/>
    <col min="779" max="779" width="12" style="53" customWidth="1"/>
    <col min="780" max="780" width="11.85546875" style="53" customWidth="1"/>
    <col min="781" max="1024" width="9.140625" style="53"/>
    <col min="1025" max="1025" width="8.28515625" style="53" customWidth="1"/>
    <col min="1026" max="1026" width="15.5703125" style="53" customWidth="1"/>
    <col min="1027" max="1027" width="15.28515625" style="53" customWidth="1"/>
    <col min="1028" max="1028" width="17.42578125" style="53" customWidth="1"/>
    <col min="1029" max="1029" width="16.140625" style="53" customWidth="1"/>
    <col min="1030" max="1030" width="16" style="53" customWidth="1"/>
    <col min="1031" max="1031" width="14.85546875" style="53" customWidth="1"/>
    <col min="1032" max="1032" width="17.140625" style="53" customWidth="1"/>
    <col min="1033" max="1033" width="15" style="53" customWidth="1"/>
    <col min="1034" max="1034" width="12.42578125" style="53" customWidth="1"/>
    <col min="1035" max="1035" width="12" style="53" customWidth="1"/>
    <col min="1036" max="1036" width="11.85546875" style="53" customWidth="1"/>
    <col min="1037" max="1280" width="9.140625" style="53"/>
    <col min="1281" max="1281" width="8.28515625" style="53" customWidth="1"/>
    <col min="1282" max="1282" width="15.5703125" style="53" customWidth="1"/>
    <col min="1283" max="1283" width="15.28515625" style="53" customWidth="1"/>
    <col min="1284" max="1284" width="17.42578125" style="53" customWidth="1"/>
    <col min="1285" max="1285" width="16.140625" style="53" customWidth="1"/>
    <col min="1286" max="1286" width="16" style="53" customWidth="1"/>
    <col min="1287" max="1287" width="14.85546875" style="53" customWidth="1"/>
    <col min="1288" max="1288" width="17.140625" style="53" customWidth="1"/>
    <col min="1289" max="1289" width="15" style="53" customWidth="1"/>
    <col min="1290" max="1290" width="12.42578125" style="53" customWidth="1"/>
    <col min="1291" max="1291" width="12" style="53" customWidth="1"/>
    <col min="1292" max="1292" width="11.85546875" style="53" customWidth="1"/>
    <col min="1293" max="1536" width="9.140625" style="53"/>
    <col min="1537" max="1537" width="8.28515625" style="53" customWidth="1"/>
    <col min="1538" max="1538" width="15.5703125" style="53" customWidth="1"/>
    <col min="1539" max="1539" width="15.28515625" style="53" customWidth="1"/>
    <col min="1540" max="1540" width="17.42578125" style="53" customWidth="1"/>
    <col min="1541" max="1541" width="16.140625" style="53" customWidth="1"/>
    <col min="1542" max="1542" width="16" style="53" customWidth="1"/>
    <col min="1543" max="1543" width="14.85546875" style="53" customWidth="1"/>
    <col min="1544" max="1544" width="17.140625" style="53" customWidth="1"/>
    <col min="1545" max="1545" width="15" style="53" customWidth="1"/>
    <col min="1546" max="1546" width="12.42578125" style="53" customWidth="1"/>
    <col min="1547" max="1547" width="12" style="53" customWidth="1"/>
    <col min="1548" max="1548" width="11.85546875" style="53" customWidth="1"/>
    <col min="1549" max="1792" width="9.140625" style="53"/>
    <col min="1793" max="1793" width="8.28515625" style="53" customWidth="1"/>
    <col min="1794" max="1794" width="15.5703125" style="53" customWidth="1"/>
    <col min="1795" max="1795" width="15.28515625" style="53" customWidth="1"/>
    <col min="1796" max="1796" width="17.42578125" style="53" customWidth="1"/>
    <col min="1797" max="1797" width="16.140625" style="53" customWidth="1"/>
    <col min="1798" max="1798" width="16" style="53" customWidth="1"/>
    <col min="1799" max="1799" width="14.85546875" style="53" customWidth="1"/>
    <col min="1800" max="1800" width="17.140625" style="53" customWidth="1"/>
    <col min="1801" max="1801" width="15" style="53" customWidth="1"/>
    <col min="1802" max="1802" width="12.42578125" style="53" customWidth="1"/>
    <col min="1803" max="1803" width="12" style="53" customWidth="1"/>
    <col min="1804" max="1804" width="11.85546875" style="53" customWidth="1"/>
    <col min="1805" max="2048" width="9.140625" style="53"/>
    <col min="2049" max="2049" width="8.28515625" style="53" customWidth="1"/>
    <col min="2050" max="2050" width="15.5703125" style="53" customWidth="1"/>
    <col min="2051" max="2051" width="15.28515625" style="53" customWidth="1"/>
    <col min="2052" max="2052" width="17.42578125" style="53" customWidth="1"/>
    <col min="2053" max="2053" width="16.140625" style="53" customWidth="1"/>
    <col min="2054" max="2054" width="16" style="53" customWidth="1"/>
    <col min="2055" max="2055" width="14.85546875" style="53" customWidth="1"/>
    <col min="2056" max="2056" width="17.140625" style="53" customWidth="1"/>
    <col min="2057" max="2057" width="15" style="53" customWidth="1"/>
    <col min="2058" max="2058" width="12.42578125" style="53" customWidth="1"/>
    <col min="2059" max="2059" width="12" style="53" customWidth="1"/>
    <col min="2060" max="2060" width="11.85546875" style="53" customWidth="1"/>
    <col min="2061" max="2304" width="9.140625" style="53"/>
    <col min="2305" max="2305" width="8.28515625" style="53" customWidth="1"/>
    <col min="2306" max="2306" width="15.5703125" style="53" customWidth="1"/>
    <col min="2307" max="2307" width="15.28515625" style="53" customWidth="1"/>
    <col min="2308" max="2308" width="17.42578125" style="53" customWidth="1"/>
    <col min="2309" max="2309" width="16.140625" style="53" customWidth="1"/>
    <col min="2310" max="2310" width="16" style="53" customWidth="1"/>
    <col min="2311" max="2311" width="14.85546875" style="53" customWidth="1"/>
    <col min="2312" max="2312" width="17.140625" style="53" customWidth="1"/>
    <col min="2313" max="2313" width="15" style="53" customWidth="1"/>
    <col min="2314" max="2314" width="12.42578125" style="53" customWidth="1"/>
    <col min="2315" max="2315" width="12" style="53" customWidth="1"/>
    <col min="2316" max="2316" width="11.85546875" style="53" customWidth="1"/>
    <col min="2317" max="2560" width="9.140625" style="53"/>
    <col min="2561" max="2561" width="8.28515625" style="53" customWidth="1"/>
    <col min="2562" max="2562" width="15.5703125" style="53" customWidth="1"/>
    <col min="2563" max="2563" width="15.28515625" style="53" customWidth="1"/>
    <col min="2564" max="2564" width="17.42578125" style="53" customWidth="1"/>
    <col min="2565" max="2565" width="16.140625" style="53" customWidth="1"/>
    <col min="2566" max="2566" width="16" style="53" customWidth="1"/>
    <col min="2567" max="2567" width="14.85546875" style="53" customWidth="1"/>
    <col min="2568" max="2568" width="17.140625" style="53" customWidth="1"/>
    <col min="2569" max="2569" width="15" style="53" customWidth="1"/>
    <col min="2570" max="2570" width="12.42578125" style="53" customWidth="1"/>
    <col min="2571" max="2571" width="12" style="53" customWidth="1"/>
    <col min="2572" max="2572" width="11.85546875" style="53" customWidth="1"/>
    <col min="2573" max="2816" width="9.140625" style="53"/>
    <col min="2817" max="2817" width="8.28515625" style="53" customWidth="1"/>
    <col min="2818" max="2818" width="15.5703125" style="53" customWidth="1"/>
    <col min="2819" max="2819" width="15.28515625" style="53" customWidth="1"/>
    <col min="2820" max="2820" width="17.42578125" style="53" customWidth="1"/>
    <col min="2821" max="2821" width="16.140625" style="53" customWidth="1"/>
    <col min="2822" max="2822" width="16" style="53" customWidth="1"/>
    <col min="2823" max="2823" width="14.85546875" style="53" customWidth="1"/>
    <col min="2824" max="2824" width="17.140625" style="53" customWidth="1"/>
    <col min="2825" max="2825" width="15" style="53" customWidth="1"/>
    <col min="2826" max="2826" width="12.42578125" style="53" customWidth="1"/>
    <col min="2827" max="2827" width="12" style="53" customWidth="1"/>
    <col min="2828" max="2828" width="11.85546875" style="53" customWidth="1"/>
    <col min="2829" max="3072" width="9.140625" style="53"/>
    <col min="3073" max="3073" width="8.28515625" style="53" customWidth="1"/>
    <col min="3074" max="3074" width="15.5703125" style="53" customWidth="1"/>
    <col min="3075" max="3075" width="15.28515625" style="53" customWidth="1"/>
    <col min="3076" max="3076" width="17.42578125" style="53" customWidth="1"/>
    <col min="3077" max="3077" width="16.140625" style="53" customWidth="1"/>
    <col min="3078" max="3078" width="16" style="53" customWidth="1"/>
    <col min="3079" max="3079" width="14.85546875" style="53" customWidth="1"/>
    <col min="3080" max="3080" width="17.140625" style="53" customWidth="1"/>
    <col min="3081" max="3081" width="15" style="53" customWidth="1"/>
    <col min="3082" max="3082" width="12.42578125" style="53" customWidth="1"/>
    <col min="3083" max="3083" width="12" style="53" customWidth="1"/>
    <col min="3084" max="3084" width="11.85546875" style="53" customWidth="1"/>
    <col min="3085" max="3328" width="9.140625" style="53"/>
    <col min="3329" max="3329" width="8.28515625" style="53" customWidth="1"/>
    <col min="3330" max="3330" width="15.5703125" style="53" customWidth="1"/>
    <col min="3331" max="3331" width="15.28515625" style="53" customWidth="1"/>
    <col min="3332" max="3332" width="17.42578125" style="53" customWidth="1"/>
    <col min="3333" max="3333" width="16.140625" style="53" customWidth="1"/>
    <col min="3334" max="3334" width="16" style="53" customWidth="1"/>
    <col min="3335" max="3335" width="14.85546875" style="53" customWidth="1"/>
    <col min="3336" max="3336" width="17.140625" style="53" customWidth="1"/>
    <col min="3337" max="3337" width="15" style="53" customWidth="1"/>
    <col min="3338" max="3338" width="12.42578125" style="53" customWidth="1"/>
    <col min="3339" max="3339" width="12" style="53" customWidth="1"/>
    <col min="3340" max="3340" width="11.85546875" style="53" customWidth="1"/>
    <col min="3341" max="3584" width="9.140625" style="53"/>
    <col min="3585" max="3585" width="8.28515625" style="53" customWidth="1"/>
    <col min="3586" max="3586" width="15.5703125" style="53" customWidth="1"/>
    <col min="3587" max="3587" width="15.28515625" style="53" customWidth="1"/>
    <col min="3588" max="3588" width="17.42578125" style="53" customWidth="1"/>
    <col min="3589" max="3589" width="16.140625" style="53" customWidth="1"/>
    <col min="3590" max="3590" width="16" style="53" customWidth="1"/>
    <col min="3591" max="3591" width="14.85546875" style="53" customWidth="1"/>
    <col min="3592" max="3592" width="17.140625" style="53" customWidth="1"/>
    <col min="3593" max="3593" width="15" style="53" customWidth="1"/>
    <col min="3594" max="3594" width="12.42578125" style="53" customWidth="1"/>
    <col min="3595" max="3595" width="12" style="53" customWidth="1"/>
    <col min="3596" max="3596" width="11.85546875" style="53" customWidth="1"/>
    <col min="3597" max="3840" width="9.140625" style="53"/>
    <col min="3841" max="3841" width="8.28515625" style="53" customWidth="1"/>
    <col min="3842" max="3842" width="15.5703125" style="53" customWidth="1"/>
    <col min="3843" max="3843" width="15.28515625" style="53" customWidth="1"/>
    <col min="3844" max="3844" width="17.42578125" style="53" customWidth="1"/>
    <col min="3845" max="3845" width="16.140625" style="53" customWidth="1"/>
    <col min="3846" max="3846" width="16" style="53" customWidth="1"/>
    <col min="3847" max="3847" width="14.85546875" style="53" customWidth="1"/>
    <col min="3848" max="3848" width="17.140625" style="53" customWidth="1"/>
    <col min="3849" max="3849" width="15" style="53" customWidth="1"/>
    <col min="3850" max="3850" width="12.42578125" style="53" customWidth="1"/>
    <col min="3851" max="3851" width="12" style="53" customWidth="1"/>
    <col min="3852" max="3852" width="11.85546875" style="53" customWidth="1"/>
    <col min="3853" max="4096" width="9.140625" style="53"/>
    <col min="4097" max="4097" width="8.28515625" style="53" customWidth="1"/>
    <col min="4098" max="4098" width="15.5703125" style="53" customWidth="1"/>
    <col min="4099" max="4099" width="15.28515625" style="53" customWidth="1"/>
    <col min="4100" max="4100" width="17.42578125" style="53" customWidth="1"/>
    <col min="4101" max="4101" width="16.140625" style="53" customWidth="1"/>
    <col min="4102" max="4102" width="16" style="53" customWidth="1"/>
    <col min="4103" max="4103" width="14.85546875" style="53" customWidth="1"/>
    <col min="4104" max="4104" width="17.140625" style="53" customWidth="1"/>
    <col min="4105" max="4105" width="15" style="53" customWidth="1"/>
    <col min="4106" max="4106" width="12.42578125" style="53" customWidth="1"/>
    <col min="4107" max="4107" width="12" style="53" customWidth="1"/>
    <col min="4108" max="4108" width="11.85546875" style="53" customWidth="1"/>
    <col min="4109" max="4352" width="9.140625" style="53"/>
    <col min="4353" max="4353" width="8.28515625" style="53" customWidth="1"/>
    <col min="4354" max="4354" width="15.5703125" style="53" customWidth="1"/>
    <col min="4355" max="4355" width="15.28515625" style="53" customWidth="1"/>
    <col min="4356" max="4356" width="17.42578125" style="53" customWidth="1"/>
    <col min="4357" max="4357" width="16.140625" style="53" customWidth="1"/>
    <col min="4358" max="4358" width="16" style="53" customWidth="1"/>
    <col min="4359" max="4359" width="14.85546875" style="53" customWidth="1"/>
    <col min="4360" max="4360" width="17.140625" style="53" customWidth="1"/>
    <col min="4361" max="4361" width="15" style="53" customWidth="1"/>
    <col min="4362" max="4362" width="12.42578125" style="53" customWidth="1"/>
    <col min="4363" max="4363" width="12" style="53" customWidth="1"/>
    <col min="4364" max="4364" width="11.85546875" style="53" customWidth="1"/>
    <col min="4365" max="4608" width="9.140625" style="53"/>
    <col min="4609" max="4609" width="8.28515625" style="53" customWidth="1"/>
    <col min="4610" max="4610" width="15.5703125" style="53" customWidth="1"/>
    <col min="4611" max="4611" width="15.28515625" style="53" customWidth="1"/>
    <col min="4612" max="4612" width="17.42578125" style="53" customWidth="1"/>
    <col min="4613" max="4613" width="16.140625" style="53" customWidth="1"/>
    <col min="4614" max="4614" width="16" style="53" customWidth="1"/>
    <col min="4615" max="4615" width="14.85546875" style="53" customWidth="1"/>
    <col min="4616" max="4616" width="17.140625" style="53" customWidth="1"/>
    <col min="4617" max="4617" width="15" style="53" customWidth="1"/>
    <col min="4618" max="4618" width="12.42578125" style="53" customWidth="1"/>
    <col min="4619" max="4619" width="12" style="53" customWidth="1"/>
    <col min="4620" max="4620" width="11.85546875" style="53" customWidth="1"/>
    <col min="4621" max="4864" width="9.140625" style="53"/>
    <col min="4865" max="4865" width="8.28515625" style="53" customWidth="1"/>
    <col min="4866" max="4866" width="15.5703125" style="53" customWidth="1"/>
    <col min="4867" max="4867" width="15.28515625" style="53" customWidth="1"/>
    <col min="4868" max="4868" width="17.42578125" style="53" customWidth="1"/>
    <col min="4869" max="4869" width="16.140625" style="53" customWidth="1"/>
    <col min="4870" max="4870" width="16" style="53" customWidth="1"/>
    <col min="4871" max="4871" width="14.85546875" style="53" customWidth="1"/>
    <col min="4872" max="4872" width="17.140625" style="53" customWidth="1"/>
    <col min="4873" max="4873" width="15" style="53" customWidth="1"/>
    <col min="4874" max="4874" width="12.42578125" style="53" customWidth="1"/>
    <col min="4875" max="4875" width="12" style="53" customWidth="1"/>
    <col min="4876" max="4876" width="11.85546875" style="53" customWidth="1"/>
    <col min="4877" max="5120" width="9.140625" style="53"/>
    <col min="5121" max="5121" width="8.28515625" style="53" customWidth="1"/>
    <col min="5122" max="5122" width="15.5703125" style="53" customWidth="1"/>
    <col min="5123" max="5123" width="15.28515625" style="53" customWidth="1"/>
    <col min="5124" max="5124" width="17.42578125" style="53" customWidth="1"/>
    <col min="5125" max="5125" width="16.140625" style="53" customWidth="1"/>
    <col min="5126" max="5126" width="16" style="53" customWidth="1"/>
    <col min="5127" max="5127" width="14.85546875" style="53" customWidth="1"/>
    <col min="5128" max="5128" width="17.140625" style="53" customWidth="1"/>
    <col min="5129" max="5129" width="15" style="53" customWidth="1"/>
    <col min="5130" max="5130" width="12.42578125" style="53" customWidth="1"/>
    <col min="5131" max="5131" width="12" style="53" customWidth="1"/>
    <col min="5132" max="5132" width="11.85546875" style="53" customWidth="1"/>
    <col min="5133" max="5376" width="9.140625" style="53"/>
    <col min="5377" max="5377" width="8.28515625" style="53" customWidth="1"/>
    <col min="5378" max="5378" width="15.5703125" style="53" customWidth="1"/>
    <col min="5379" max="5379" width="15.28515625" style="53" customWidth="1"/>
    <col min="5380" max="5380" width="17.42578125" style="53" customWidth="1"/>
    <col min="5381" max="5381" width="16.140625" style="53" customWidth="1"/>
    <col min="5382" max="5382" width="16" style="53" customWidth="1"/>
    <col min="5383" max="5383" width="14.85546875" style="53" customWidth="1"/>
    <col min="5384" max="5384" width="17.140625" style="53" customWidth="1"/>
    <col min="5385" max="5385" width="15" style="53" customWidth="1"/>
    <col min="5386" max="5386" width="12.42578125" style="53" customWidth="1"/>
    <col min="5387" max="5387" width="12" style="53" customWidth="1"/>
    <col min="5388" max="5388" width="11.85546875" style="53" customWidth="1"/>
    <col min="5389" max="5632" width="9.140625" style="53"/>
    <col min="5633" max="5633" width="8.28515625" style="53" customWidth="1"/>
    <col min="5634" max="5634" width="15.5703125" style="53" customWidth="1"/>
    <col min="5635" max="5635" width="15.28515625" style="53" customWidth="1"/>
    <col min="5636" max="5636" width="17.42578125" style="53" customWidth="1"/>
    <col min="5637" max="5637" width="16.140625" style="53" customWidth="1"/>
    <col min="5638" max="5638" width="16" style="53" customWidth="1"/>
    <col min="5639" max="5639" width="14.85546875" style="53" customWidth="1"/>
    <col min="5640" max="5640" width="17.140625" style="53" customWidth="1"/>
    <col min="5641" max="5641" width="15" style="53" customWidth="1"/>
    <col min="5642" max="5642" width="12.42578125" style="53" customWidth="1"/>
    <col min="5643" max="5643" width="12" style="53" customWidth="1"/>
    <col min="5644" max="5644" width="11.85546875" style="53" customWidth="1"/>
    <col min="5645" max="5888" width="9.140625" style="53"/>
    <col min="5889" max="5889" width="8.28515625" style="53" customWidth="1"/>
    <col min="5890" max="5890" width="15.5703125" style="53" customWidth="1"/>
    <col min="5891" max="5891" width="15.28515625" style="53" customWidth="1"/>
    <col min="5892" max="5892" width="17.42578125" style="53" customWidth="1"/>
    <col min="5893" max="5893" width="16.140625" style="53" customWidth="1"/>
    <col min="5894" max="5894" width="16" style="53" customWidth="1"/>
    <col min="5895" max="5895" width="14.85546875" style="53" customWidth="1"/>
    <col min="5896" max="5896" width="17.140625" style="53" customWidth="1"/>
    <col min="5897" max="5897" width="15" style="53" customWidth="1"/>
    <col min="5898" max="5898" width="12.42578125" style="53" customWidth="1"/>
    <col min="5899" max="5899" width="12" style="53" customWidth="1"/>
    <col min="5900" max="5900" width="11.85546875" style="53" customWidth="1"/>
    <col min="5901" max="6144" width="9.140625" style="53"/>
    <col min="6145" max="6145" width="8.28515625" style="53" customWidth="1"/>
    <col min="6146" max="6146" width="15.5703125" style="53" customWidth="1"/>
    <col min="6147" max="6147" width="15.28515625" style="53" customWidth="1"/>
    <col min="6148" max="6148" width="17.42578125" style="53" customWidth="1"/>
    <col min="6149" max="6149" width="16.140625" style="53" customWidth="1"/>
    <col min="6150" max="6150" width="16" style="53" customWidth="1"/>
    <col min="6151" max="6151" width="14.85546875" style="53" customWidth="1"/>
    <col min="6152" max="6152" width="17.140625" style="53" customWidth="1"/>
    <col min="6153" max="6153" width="15" style="53" customWidth="1"/>
    <col min="6154" max="6154" width="12.42578125" style="53" customWidth="1"/>
    <col min="6155" max="6155" width="12" style="53" customWidth="1"/>
    <col min="6156" max="6156" width="11.85546875" style="53" customWidth="1"/>
    <col min="6157" max="6400" width="9.140625" style="53"/>
    <col min="6401" max="6401" width="8.28515625" style="53" customWidth="1"/>
    <col min="6402" max="6402" width="15.5703125" style="53" customWidth="1"/>
    <col min="6403" max="6403" width="15.28515625" style="53" customWidth="1"/>
    <col min="6404" max="6404" width="17.42578125" style="53" customWidth="1"/>
    <col min="6405" max="6405" width="16.140625" style="53" customWidth="1"/>
    <col min="6406" max="6406" width="16" style="53" customWidth="1"/>
    <col min="6407" max="6407" width="14.85546875" style="53" customWidth="1"/>
    <col min="6408" max="6408" width="17.140625" style="53" customWidth="1"/>
    <col min="6409" max="6409" width="15" style="53" customWidth="1"/>
    <col min="6410" max="6410" width="12.42578125" style="53" customWidth="1"/>
    <col min="6411" max="6411" width="12" style="53" customWidth="1"/>
    <col min="6412" max="6412" width="11.85546875" style="53" customWidth="1"/>
    <col min="6413" max="6656" width="9.140625" style="53"/>
    <col min="6657" max="6657" width="8.28515625" style="53" customWidth="1"/>
    <col min="6658" max="6658" width="15.5703125" style="53" customWidth="1"/>
    <col min="6659" max="6659" width="15.28515625" style="53" customWidth="1"/>
    <col min="6660" max="6660" width="17.42578125" style="53" customWidth="1"/>
    <col min="6661" max="6661" width="16.140625" style="53" customWidth="1"/>
    <col min="6662" max="6662" width="16" style="53" customWidth="1"/>
    <col min="6663" max="6663" width="14.85546875" style="53" customWidth="1"/>
    <col min="6664" max="6664" width="17.140625" style="53" customWidth="1"/>
    <col min="6665" max="6665" width="15" style="53" customWidth="1"/>
    <col min="6666" max="6666" width="12.42578125" style="53" customWidth="1"/>
    <col min="6667" max="6667" width="12" style="53" customWidth="1"/>
    <col min="6668" max="6668" width="11.85546875" style="53" customWidth="1"/>
    <col min="6669" max="6912" width="9.140625" style="53"/>
    <col min="6913" max="6913" width="8.28515625" style="53" customWidth="1"/>
    <col min="6914" max="6914" width="15.5703125" style="53" customWidth="1"/>
    <col min="6915" max="6915" width="15.28515625" style="53" customWidth="1"/>
    <col min="6916" max="6916" width="17.42578125" style="53" customWidth="1"/>
    <col min="6917" max="6917" width="16.140625" style="53" customWidth="1"/>
    <col min="6918" max="6918" width="16" style="53" customWidth="1"/>
    <col min="6919" max="6919" width="14.85546875" style="53" customWidth="1"/>
    <col min="6920" max="6920" width="17.140625" style="53" customWidth="1"/>
    <col min="6921" max="6921" width="15" style="53" customWidth="1"/>
    <col min="6922" max="6922" width="12.42578125" style="53" customWidth="1"/>
    <col min="6923" max="6923" width="12" style="53" customWidth="1"/>
    <col min="6924" max="6924" width="11.85546875" style="53" customWidth="1"/>
    <col min="6925" max="7168" width="9.140625" style="53"/>
    <col min="7169" max="7169" width="8.28515625" style="53" customWidth="1"/>
    <col min="7170" max="7170" width="15.5703125" style="53" customWidth="1"/>
    <col min="7171" max="7171" width="15.28515625" style="53" customWidth="1"/>
    <col min="7172" max="7172" width="17.42578125" style="53" customWidth="1"/>
    <col min="7173" max="7173" width="16.140625" style="53" customWidth="1"/>
    <col min="7174" max="7174" width="16" style="53" customWidth="1"/>
    <col min="7175" max="7175" width="14.85546875" style="53" customWidth="1"/>
    <col min="7176" max="7176" width="17.140625" style="53" customWidth="1"/>
    <col min="7177" max="7177" width="15" style="53" customWidth="1"/>
    <col min="7178" max="7178" width="12.42578125" style="53" customWidth="1"/>
    <col min="7179" max="7179" width="12" style="53" customWidth="1"/>
    <col min="7180" max="7180" width="11.85546875" style="53" customWidth="1"/>
    <col min="7181" max="7424" width="9.140625" style="53"/>
    <col min="7425" max="7425" width="8.28515625" style="53" customWidth="1"/>
    <col min="7426" max="7426" width="15.5703125" style="53" customWidth="1"/>
    <col min="7427" max="7427" width="15.28515625" style="53" customWidth="1"/>
    <col min="7428" max="7428" width="17.42578125" style="53" customWidth="1"/>
    <col min="7429" max="7429" width="16.140625" style="53" customWidth="1"/>
    <col min="7430" max="7430" width="16" style="53" customWidth="1"/>
    <col min="7431" max="7431" width="14.85546875" style="53" customWidth="1"/>
    <col min="7432" max="7432" width="17.140625" style="53" customWidth="1"/>
    <col min="7433" max="7433" width="15" style="53" customWidth="1"/>
    <col min="7434" max="7434" width="12.42578125" style="53" customWidth="1"/>
    <col min="7435" max="7435" width="12" style="53" customWidth="1"/>
    <col min="7436" max="7436" width="11.85546875" style="53" customWidth="1"/>
    <col min="7437" max="7680" width="9.140625" style="53"/>
    <col min="7681" max="7681" width="8.28515625" style="53" customWidth="1"/>
    <col min="7682" max="7682" width="15.5703125" style="53" customWidth="1"/>
    <col min="7683" max="7683" width="15.28515625" style="53" customWidth="1"/>
    <col min="7684" max="7684" width="17.42578125" style="53" customWidth="1"/>
    <col min="7685" max="7685" width="16.140625" style="53" customWidth="1"/>
    <col min="7686" max="7686" width="16" style="53" customWidth="1"/>
    <col min="7687" max="7687" width="14.85546875" style="53" customWidth="1"/>
    <col min="7688" max="7688" width="17.140625" style="53" customWidth="1"/>
    <col min="7689" max="7689" width="15" style="53" customWidth="1"/>
    <col min="7690" max="7690" width="12.42578125" style="53" customWidth="1"/>
    <col min="7691" max="7691" width="12" style="53" customWidth="1"/>
    <col min="7692" max="7692" width="11.85546875" style="53" customWidth="1"/>
    <col min="7693" max="7936" width="9.140625" style="53"/>
    <col min="7937" max="7937" width="8.28515625" style="53" customWidth="1"/>
    <col min="7938" max="7938" width="15.5703125" style="53" customWidth="1"/>
    <col min="7939" max="7939" width="15.28515625" style="53" customWidth="1"/>
    <col min="7940" max="7940" width="17.42578125" style="53" customWidth="1"/>
    <col min="7941" max="7941" width="16.140625" style="53" customWidth="1"/>
    <col min="7942" max="7942" width="16" style="53" customWidth="1"/>
    <col min="7943" max="7943" width="14.85546875" style="53" customWidth="1"/>
    <col min="7944" max="7944" width="17.140625" style="53" customWidth="1"/>
    <col min="7945" max="7945" width="15" style="53" customWidth="1"/>
    <col min="7946" max="7946" width="12.42578125" style="53" customWidth="1"/>
    <col min="7947" max="7947" width="12" style="53" customWidth="1"/>
    <col min="7948" max="7948" width="11.85546875" style="53" customWidth="1"/>
    <col min="7949" max="8192" width="9.140625" style="53"/>
    <col min="8193" max="8193" width="8.28515625" style="53" customWidth="1"/>
    <col min="8194" max="8194" width="15.5703125" style="53" customWidth="1"/>
    <col min="8195" max="8195" width="15.28515625" style="53" customWidth="1"/>
    <col min="8196" max="8196" width="17.42578125" style="53" customWidth="1"/>
    <col min="8197" max="8197" width="16.140625" style="53" customWidth="1"/>
    <col min="8198" max="8198" width="16" style="53" customWidth="1"/>
    <col min="8199" max="8199" width="14.85546875" style="53" customWidth="1"/>
    <col min="8200" max="8200" width="17.140625" style="53" customWidth="1"/>
    <col min="8201" max="8201" width="15" style="53" customWidth="1"/>
    <col min="8202" max="8202" width="12.42578125" style="53" customWidth="1"/>
    <col min="8203" max="8203" width="12" style="53" customWidth="1"/>
    <col min="8204" max="8204" width="11.85546875" style="53" customWidth="1"/>
    <col min="8205" max="8448" width="9.140625" style="53"/>
    <col min="8449" max="8449" width="8.28515625" style="53" customWidth="1"/>
    <col min="8450" max="8450" width="15.5703125" style="53" customWidth="1"/>
    <col min="8451" max="8451" width="15.28515625" style="53" customWidth="1"/>
    <col min="8452" max="8452" width="17.42578125" style="53" customWidth="1"/>
    <col min="8453" max="8453" width="16.140625" style="53" customWidth="1"/>
    <col min="8454" max="8454" width="16" style="53" customWidth="1"/>
    <col min="8455" max="8455" width="14.85546875" style="53" customWidth="1"/>
    <col min="8456" max="8456" width="17.140625" style="53" customWidth="1"/>
    <col min="8457" max="8457" width="15" style="53" customWidth="1"/>
    <col min="8458" max="8458" width="12.42578125" style="53" customWidth="1"/>
    <col min="8459" max="8459" width="12" style="53" customWidth="1"/>
    <col min="8460" max="8460" width="11.85546875" style="53" customWidth="1"/>
    <col min="8461" max="8704" width="9.140625" style="53"/>
    <col min="8705" max="8705" width="8.28515625" style="53" customWidth="1"/>
    <col min="8706" max="8706" width="15.5703125" style="53" customWidth="1"/>
    <col min="8707" max="8707" width="15.28515625" style="53" customWidth="1"/>
    <col min="8708" max="8708" width="17.42578125" style="53" customWidth="1"/>
    <col min="8709" max="8709" width="16.140625" style="53" customWidth="1"/>
    <col min="8710" max="8710" width="16" style="53" customWidth="1"/>
    <col min="8711" max="8711" width="14.85546875" style="53" customWidth="1"/>
    <col min="8712" max="8712" width="17.140625" style="53" customWidth="1"/>
    <col min="8713" max="8713" width="15" style="53" customWidth="1"/>
    <col min="8714" max="8714" width="12.42578125" style="53" customWidth="1"/>
    <col min="8715" max="8715" width="12" style="53" customWidth="1"/>
    <col min="8716" max="8716" width="11.85546875" style="53" customWidth="1"/>
    <col min="8717" max="8960" width="9.140625" style="53"/>
    <col min="8961" max="8961" width="8.28515625" style="53" customWidth="1"/>
    <col min="8962" max="8962" width="15.5703125" style="53" customWidth="1"/>
    <col min="8963" max="8963" width="15.28515625" style="53" customWidth="1"/>
    <col min="8964" max="8964" width="17.42578125" style="53" customWidth="1"/>
    <col min="8965" max="8965" width="16.140625" style="53" customWidth="1"/>
    <col min="8966" max="8966" width="16" style="53" customWidth="1"/>
    <col min="8967" max="8967" width="14.85546875" style="53" customWidth="1"/>
    <col min="8968" max="8968" width="17.140625" style="53" customWidth="1"/>
    <col min="8969" max="8969" width="15" style="53" customWidth="1"/>
    <col min="8970" max="8970" width="12.42578125" style="53" customWidth="1"/>
    <col min="8971" max="8971" width="12" style="53" customWidth="1"/>
    <col min="8972" max="8972" width="11.85546875" style="53" customWidth="1"/>
    <col min="8973" max="9216" width="9.140625" style="53"/>
    <col min="9217" max="9217" width="8.28515625" style="53" customWidth="1"/>
    <col min="9218" max="9218" width="15.5703125" style="53" customWidth="1"/>
    <col min="9219" max="9219" width="15.28515625" style="53" customWidth="1"/>
    <col min="9220" max="9220" width="17.42578125" style="53" customWidth="1"/>
    <col min="9221" max="9221" width="16.140625" style="53" customWidth="1"/>
    <col min="9222" max="9222" width="16" style="53" customWidth="1"/>
    <col min="9223" max="9223" width="14.85546875" style="53" customWidth="1"/>
    <col min="9224" max="9224" width="17.140625" style="53" customWidth="1"/>
    <col min="9225" max="9225" width="15" style="53" customWidth="1"/>
    <col min="9226" max="9226" width="12.42578125" style="53" customWidth="1"/>
    <col min="9227" max="9227" width="12" style="53" customWidth="1"/>
    <col min="9228" max="9228" width="11.85546875" style="53" customWidth="1"/>
    <col min="9229" max="9472" width="9.140625" style="53"/>
    <col min="9473" max="9473" width="8.28515625" style="53" customWidth="1"/>
    <col min="9474" max="9474" width="15.5703125" style="53" customWidth="1"/>
    <col min="9475" max="9475" width="15.28515625" style="53" customWidth="1"/>
    <col min="9476" max="9476" width="17.42578125" style="53" customWidth="1"/>
    <col min="9477" max="9477" width="16.140625" style="53" customWidth="1"/>
    <col min="9478" max="9478" width="16" style="53" customWidth="1"/>
    <col min="9479" max="9479" width="14.85546875" style="53" customWidth="1"/>
    <col min="9480" max="9480" width="17.140625" style="53" customWidth="1"/>
    <col min="9481" max="9481" width="15" style="53" customWidth="1"/>
    <col min="9482" max="9482" width="12.42578125" style="53" customWidth="1"/>
    <col min="9483" max="9483" width="12" style="53" customWidth="1"/>
    <col min="9484" max="9484" width="11.85546875" style="53" customWidth="1"/>
    <col min="9485" max="9728" width="9.140625" style="53"/>
    <col min="9729" max="9729" width="8.28515625" style="53" customWidth="1"/>
    <col min="9730" max="9730" width="15.5703125" style="53" customWidth="1"/>
    <col min="9731" max="9731" width="15.28515625" style="53" customWidth="1"/>
    <col min="9732" max="9732" width="17.42578125" style="53" customWidth="1"/>
    <col min="9733" max="9733" width="16.140625" style="53" customWidth="1"/>
    <col min="9734" max="9734" width="16" style="53" customWidth="1"/>
    <col min="9735" max="9735" width="14.85546875" style="53" customWidth="1"/>
    <col min="9736" max="9736" width="17.140625" style="53" customWidth="1"/>
    <col min="9737" max="9737" width="15" style="53" customWidth="1"/>
    <col min="9738" max="9738" width="12.42578125" style="53" customWidth="1"/>
    <col min="9739" max="9739" width="12" style="53" customWidth="1"/>
    <col min="9740" max="9740" width="11.85546875" style="53" customWidth="1"/>
    <col min="9741" max="9984" width="9.140625" style="53"/>
    <col min="9985" max="9985" width="8.28515625" style="53" customWidth="1"/>
    <col min="9986" max="9986" width="15.5703125" style="53" customWidth="1"/>
    <col min="9987" max="9987" width="15.28515625" style="53" customWidth="1"/>
    <col min="9988" max="9988" width="17.42578125" style="53" customWidth="1"/>
    <col min="9989" max="9989" width="16.140625" style="53" customWidth="1"/>
    <col min="9990" max="9990" width="16" style="53" customWidth="1"/>
    <col min="9991" max="9991" width="14.85546875" style="53" customWidth="1"/>
    <col min="9992" max="9992" width="17.140625" style="53" customWidth="1"/>
    <col min="9993" max="9993" width="15" style="53" customWidth="1"/>
    <col min="9994" max="9994" width="12.42578125" style="53" customWidth="1"/>
    <col min="9995" max="9995" width="12" style="53" customWidth="1"/>
    <col min="9996" max="9996" width="11.85546875" style="53" customWidth="1"/>
    <col min="9997" max="10240" width="9.140625" style="53"/>
    <col min="10241" max="10241" width="8.28515625" style="53" customWidth="1"/>
    <col min="10242" max="10242" width="15.5703125" style="53" customWidth="1"/>
    <col min="10243" max="10243" width="15.28515625" style="53" customWidth="1"/>
    <col min="10244" max="10244" width="17.42578125" style="53" customWidth="1"/>
    <col min="10245" max="10245" width="16.140625" style="53" customWidth="1"/>
    <col min="10246" max="10246" width="16" style="53" customWidth="1"/>
    <col min="10247" max="10247" width="14.85546875" style="53" customWidth="1"/>
    <col min="10248" max="10248" width="17.140625" style="53" customWidth="1"/>
    <col min="10249" max="10249" width="15" style="53" customWidth="1"/>
    <col min="10250" max="10250" width="12.42578125" style="53" customWidth="1"/>
    <col min="10251" max="10251" width="12" style="53" customWidth="1"/>
    <col min="10252" max="10252" width="11.85546875" style="53" customWidth="1"/>
    <col min="10253" max="10496" width="9.140625" style="53"/>
    <col min="10497" max="10497" width="8.28515625" style="53" customWidth="1"/>
    <col min="10498" max="10498" width="15.5703125" style="53" customWidth="1"/>
    <col min="10499" max="10499" width="15.28515625" style="53" customWidth="1"/>
    <col min="10500" max="10500" width="17.42578125" style="53" customWidth="1"/>
    <col min="10501" max="10501" width="16.140625" style="53" customWidth="1"/>
    <col min="10502" max="10502" width="16" style="53" customWidth="1"/>
    <col min="10503" max="10503" width="14.85546875" style="53" customWidth="1"/>
    <col min="10504" max="10504" width="17.140625" style="53" customWidth="1"/>
    <col min="10505" max="10505" width="15" style="53" customWidth="1"/>
    <col min="10506" max="10506" width="12.42578125" style="53" customWidth="1"/>
    <col min="10507" max="10507" width="12" style="53" customWidth="1"/>
    <col min="10508" max="10508" width="11.85546875" style="53" customWidth="1"/>
    <col min="10509" max="10752" width="9.140625" style="53"/>
    <col min="10753" max="10753" width="8.28515625" style="53" customWidth="1"/>
    <col min="10754" max="10754" width="15.5703125" style="53" customWidth="1"/>
    <col min="10755" max="10755" width="15.28515625" style="53" customWidth="1"/>
    <col min="10756" max="10756" width="17.42578125" style="53" customWidth="1"/>
    <col min="10757" max="10757" width="16.140625" style="53" customWidth="1"/>
    <col min="10758" max="10758" width="16" style="53" customWidth="1"/>
    <col min="10759" max="10759" width="14.85546875" style="53" customWidth="1"/>
    <col min="10760" max="10760" width="17.140625" style="53" customWidth="1"/>
    <col min="10761" max="10761" width="15" style="53" customWidth="1"/>
    <col min="10762" max="10762" width="12.42578125" style="53" customWidth="1"/>
    <col min="10763" max="10763" width="12" style="53" customWidth="1"/>
    <col min="10764" max="10764" width="11.85546875" style="53" customWidth="1"/>
    <col min="10765" max="11008" width="9.140625" style="53"/>
    <col min="11009" max="11009" width="8.28515625" style="53" customWidth="1"/>
    <col min="11010" max="11010" width="15.5703125" style="53" customWidth="1"/>
    <col min="11011" max="11011" width="15.28515625" style="53" customWidth="1"/>
    <col min="11012" max="11012" width="17.42578125" style="53" customWidth="1"/>
    <col min="11013" max="11013" width="16.140625" style="53" customWidth="1"/>
    <col min="11014" max="11014" width="16" style="53" customWidth="1"/>
    <col min="11015" max="11015" width="14.85546875" style="53" customWidth="1"/>
    <col min="11016" max="11016" width="17.140625" style="53" customWidth="1"/>
    <col min="11017" max="11017" width="15" style="53" customWidth="1"/>
    <col min="11018" max="11018" width="12.42578125" style="53" customWidth="1"/>
    <col min="11019" max="11019" width="12" style="53" customWidth="1"/>
    <col min="11020" max="11020" width="11.85546875" style="53" customWidth="1"/>
    <col min="11021" max="11264" width="9.140625" style="53"/>
    <col min="11265" max="11265" width="8.28515625" style="53" customWidth="1"/>
    <col min="11266" max="11266" width="15.5703125" style="53" customWidth="1"/>
    <col min="11267" max="11267" width="15.28515625" style="53" customWidth="1"/>
    <col min="11268" max="11268" width="17.42578125" style="53" customWidth="1"/>
    <col min="11269" max="11269" width="16.140625" style="53" customWidth="1"/>
    <col min="11270" max="11270" width="16" style="53" customWidth="1"/>
    <col min="11271" max="11271" width="14.85546875" style="53" customWidth="1"/>
    <col min="11272" max="11272" width="17.140625" style="53" customWidth="1"/>
    <col min="11273" max="11273" width="15" style="53" customWidth="1"/>
    <col min="11274" max="11274" width="12.42578125" style="53" customWidth="1"/>
    <col min="11275" max="11275" width="12" style="53" customWidth="1"/>
    <col min="11276" max="11276" width="11.85546875" style="53" customWidth="1"/>
    <col min="11277" max="11520" width="9.140625" style="53"/>
    <col min="11521" max="11521" width="8.28515625" style="53" customWidth="1"/>
    <col min="11522" max="11522" width="15.5703125" style="53" customWidth="1"/>
    <col min="11523" max="11523" width="15.28515625" style="53" customWidth="1"/>
    <col min="11524" max="11524" width="17.42578125" style="53" customWidth="1"/>
    <col min="11525" max="11525" width="16.140625" style="53" customWidth="1"/>
    <col min="11526" max="11526" width="16" style="53" customWidth="1"/>
    <col min="11527" max="11527" width="14.85546875" style="53" customWidth="1"/>
    <col min="11528" max="11528" width="17.140625" style="53" customWidth="1"/>
    <col min="11529" max="11529" width="15" style="53" customWidth="1"/>
    <col min="11530" max="11530" width="12.42578125" style="53" customWidth="1"/>
    <col min="11531" max="11531" width="12" style="53" customWidth="1"/>
    <col min="11532" max="11532" width="11.85546875" style="53" customWidth="1"/>
    <col min="11533" max="11776" width="9.140625" style="53"/>
    <col min="11777" max="11777" width="8.28515625" style="53" customWidth="1"/>
    <col min="11778" max="11778" width="15.5703125" style="53" customWidth="1"/>
    <col min="11779" max="11779" width="15.28515625" style="53" customWidth="1"/>
    <col min="11780" max="11780" width="17.42578125" style="53" customWidth="1"/>
    <col min="11781" max="11781" width="16.140625" style="53" customWidth="1"/>
    <col min="11782" max="11782" width="16" style="53" customWidth="1"/>
    <col min="11783" max="11783" width="14.85546875" style="53" customWidth="1"/>
    <col min="11784" max="11784" width="17.140625" style="53" customWidth="1"/>
    <col min="11785" max="11785" width="15" style="53" customWidth="1"/>
    <col min="11786" max="11786" width="12.42578125" style="53" customWidth="1"/>
    <col min="11787" max="11787" width="12" style="53" customWidth="1"/>
    <col min="11788" max="11788" width="11.85546875" style="53" customWidth="1"/>
    <col min="11789" max="12032" width="9.140625" style="53"/>
    <col min="12033" max="12033" width="8.28515625" style="53" customWidth="1"/>
    <col min="12034" max="12034" width="15.5703125" style="53" customWidth="1"/>
    <col min="12035" max="12035" width="15.28515625" style="53" customWidth="1"/>
    <col min="12036" max="12036" width="17.42578125" style="53" customWidth="1"/>
    <col min="12037" max="12037" width="16.140625" style="53" customWidth="1"/>
    <col min="12038" max="12038" width="16" style="53" customWidth="1"/>
    <col min="12039" max="12039" width="14.85546875" style="53" customWidth="1"/>
    <col min="12040" max="12040" width="17.140625" style="53" customWidth="1"/>
    <col min="12041" max="12041" width="15" style="53" customWidth="1"/>
    <col min="12042" max="12042" width="12.42578125" style="53" customWidth="1"/>
    <col min="12043" max="12043" width="12" style="53" customWidth="1"/>
    <col min="12044" max="12044" width="11.85546875" style="53" customWidth="1"/>
    <col min="12045" max="12288" width="9.140625" style="53"/>
    <col min="12289" max="12289" width="8.28515625" style="53" customWidth="1"/>
    <col min="12290" max="12290" width="15.5703125" style="53" customWidth="1"/>
    <col min="12291" max="12291" width="15.28515625" style="53" customWidth="1"/>
    <col min="12292" max="12292" width="17.42578125" style="53" customWidth="1"/>
    <col min="12293" max="12293" width="16.140625" style="53" customWidth="1"/>
    <col min="12294" max="12294" width="16" style="53" customWidth="1"/>
    <col min="12295" max="12295" width="14.85546875" style="53" customWidth="1"/>
    <col min="12296" max="12296" width="17.140625" style="53" customWidth="1"/>
    <col min="12297" max="12297" width="15" style="53" customWidth="1"/>
    <col min="12298" max="12298" width="12.42578125" style="53" customWidth="1"/>
    <col min="12299" max="12299" width="12" style="53" customWidth="1"/>
    <col min="12300" max="12300" width="11.85546875" style="53" customWidth="1"/>
    <col min="12301" max="12544" width="9.140625" style="53"/>
    <col min="12545" max="12545" width="8.28515625" style="53" customWidth="1"/>
    <col min="12546" max="12546" width="15.5703125" style="53" customWidth="1"/>
    <col min="12547" max="12547" width="15.28515625" style="53" customWidth="1"/>
    <col min="12548" max="12548" width="17.42578125" style="53" customWidth="1"/>
    <col min="12549" max="12549" width="16.140625" style="53" customWidth="1"/>
    <col min="12550" max="12550" width="16" style="53" customWidth="1"/>
    <col min="12551" max="12551" width="14.85546875" style="53" customWidth="1"/>
    <col min="12552" max="12552" width="17.140625" style="53" customWidth="1"/>
    <col min="12553" max="12553" width="15" style="53" customWidth="1"/>
    <col min="12554" max="12554" width="12.42578125" style="53" customWidth="1"/>
    <col min="12555" max="12555" width="12" style="53" customWidth="1"/>
    <col min="12556" max="12556" width="11.85546875" style="53" customWidth="1"/>
    <col min="12557" max="12800" width="9.140625" style="53"/>
    <col min="12801" max="12801" width="8.28515625" style="53" customWidth="1"/>
    <col min="12802" max="12802" width="15.5703125" style="53" customWidth="1"/>
    <col min="12803" max="12803" width="15.28515625" style="53" customWidth="1"/>
    <col min="12804" max="12804" width="17.42578125" style="53" customWidth="1"/>
    <col min="12805" max="12805" width="16.140625" style="53" customWidth="1"/>
    <col min="12806" max="12806" width="16" style="53" customWidth="1"/>
    <col min="12807" max="12807" width="14.85546875" style="53" customWidth="1"/>
    <col min="12808" max="12808" width="17.140625" style="53" customWidth="1"/>
    <col min="12809" max="12809" width="15" style="53" customWidth="1"/>
    <col min="12810" max="12810" width="12.42578125" style="53" customWidth="1"/>
    <col min="12811" max="12811" width="12" style="53" customWidth="1"/>
    <col min="12812" max="12812" width="11.85546875" style="53" customWidth="1"/>
    <col min="12813" max="13056" width="9.140625" style="53"/>
    <col min="13057" max="13057" width="8.28515625" style="53" customWidth="1"/>
    <col min="13058" max="13058" width="15.5703125" style="53" customWidth="1"/>
    <col min="13059" max="13059" width="15.28515625" style="53" customWidth="1"/>
    <col min="13060" max="13060" width="17.42578125" style="53" customWidth="1"/>
    <col min="13061" max="13061" width="16.140625" style="53" customWidth="1"/>
    <col min="13062" max="13062" width="16" style="53" customWidth="1"/>
    <col min="13063" max="13063" width="14.85546875" style="53" customWidth="1"/>
    <col min="13064" max="13064" width="17.140625" style="53" customWidth="1"/>
    <col min="13065" max="13065" width="15" style="53" customWidth="1"/>
    <col min="13066" max="13066" width="12.42578125" style="53" customWidth="1"/>
    <col min="13067" max="13067" width="12" style="53" customWidth="1"/>
    <col min="13068" max="13068" width="11.85546875" style="53" customWidth="1"/>
    <col min="13069" max="13312" width="9.140625" style="53"/>
    <col min="13313" max="13313" width="8.28515625" style="53" customWidth="1"/>
    <col min="13314" max="13314" width="15.5703125" style="53" customWidth="1"/>
    <col min="13315" max="13315" width="15.28515625" style="53" customWidth="1"/>
    <col min="13316" max="13316" width="17.42578125" style="53" customWidth="1"/>
    <col min="13317" max="13317" width="16.140625" style="53" customWidth="1"/>
    <col min="13318" max="13318" width="16" style="53" customWidth="1"/>
    <col min="13319" max="13319" width="14.85546875" style="53" customWidth="1"/>
    <col min="13320" max="13320" width="17.140625" style="53" customWidth="1"/>
    <col min="13321" max="13321" width="15" style="53" customWidth="1"/>
    <col min="13322" max="13322" width="12.42578125" style="53" customWidth="1"/>
    <col min="13323" max="13323" width="12" style="53" customWidth="1"/>
    <col min="13324" max="13324" width="11.85546875" style="53" customWidth="1"/>
    <col min="13325" max="13568" width="9.140625" style="53"/>
    <col min="13569" max="13569" width="8.28515625" style="53" customWidth="1"/>
    <col min="13570" max="13570" width="15.5703125" style="53" customWidth="1"/>
    <col min="13571" max="13571" width="15.28515625" style="53" customWidth="1"/>
    <col min="13572" max="13572" width="17.42578125" style="53" customWidth="1"/>
    <col min="13573" max="13573" width="16.140625" style="53" customWidth="1"/>
    <col min="13574" max="13574" width="16" style="53" customWidth="1"/>
    <col min="13575" max="13575" width="14.85546875" style="53" customWidth="1"/>
    <col min="13576" max="13576" width="17.140625" style="53" customWidth="1"/>
    <col min="13577" max="13577" width="15" style="53" customWidth="1"/>
    <col min="13578" max="13578" width="12.42578125" style="53" customWidth="1"/>
    <col min="13579" max="13579" width="12" style="53" customWidth="1"/>
    <col min="13580" max="13580" width="11.85546875" style="53" customWidth="1"/>
    <col min="13581" max="13824" width="9.140625" style="53"/>
    <col min="13825" max="13825" width="8.28515625" style="53" customWidth="1"/>
    <col min="13826" max="13826" width="15.5703125" style="53" customWidth="1"/>
    <col min="13827" max="13827" width="15.28515625" style="53" customWidth="1"/>
    <col min="13828" max="13828" width="17.42578125" style="53" customWidth="1"/>
    <col min="13829" max="13829" width="16.140625" style="53" customWidth="1"/>
    <col min="13830" max="13830" width="16" style="53" customWidth="1"/>
    <col min="13831" max="13831" width="14.85546875" style="53" customWidth="1"/>
    <col min="13832" max="13832" width="17.140625" style="53" customWidth="1"/>
    <col min="13833" max="13833" width="15" style="53" customWidth="1"/>
    <col min="13834" max="13834" width="12.42578125" style="53" customWidth="1"/>
    <col min="13835" max="13835" width="12" style="53" customWidth="1"/>
    <col min="13836" max="13836" width="11.85546875" style="53" customWidth="1"/>
    <col min="13837" max="14080" width="9.140625" style="53"/>
    <col min="14081" max="14081" width="8.28515625" style="53" customWidth="1"/>
    <col min="14082" max="14082" width="15.5703125" style="53" customWidth="1"/>
    <col min="14083" max="14083" width="15.28515625" style="53" customWidth="1"/>
    <col min="14084" max="14084" width="17.42578125" style="53" customWidth="1"/>
    <col min="14085" max="14085" width="16.140625" style="53" customWidth="1"/>
    <col min="14086" max="14086" width="16" style="53" customWidth="1"/>
    <col min="14087" max="14087" width="14.85546875" style="53" customWidth="1"/>
    <col min="14088" max="14088" width="17.140625" style="53" customWidth="1"/>
    <col min="14089" max="14089" width="15" style="53" customWidth="1"/>
    <col min="14090" max="14090" width="12.42578125" style="53" customWidth="1"/>
    <col min="14091" max="14091" width="12" style="53" customWidth="1"/>
    <col min="14092" max="14092" width="11.85546875" style="53" customWidth="1"/>
    <col min="14093" max="14336" width="9.140625" style="53"/>
    <col min="14337" max="14337" width="8.28515625" style="53" customWidth="1"/>
    <col min="14338" max="14338" width="15.5703125" style="53" customWidth="1"/>
    <col min="14339" max="14339" width="15.28515625" style="53" customWidth="1"/>
    <col min="14340" max="14340" width="17.42578125" style="53" customWidth="1"/>
    <col min="14341" max="14341" width="16.140625" style="53" customWidth="1"/>
    <col min="14342" max="14342" width="16" style="53" customWidth="1"/>
    <col min="14343" max="14343" width="14.85546875" style="53" customWidth="1"/>
    <col min="14344" max="14344" width="17.140625" style="53" customWidth="1"/>
    <col min="14345" max="14345" width="15" style="53" customWidth="1"/>
    <col min="14346" max="14346" width="12.42578125" style="53" customWidth="1"/>
    <col min="14347" max="14347" width="12" style="53" customWidth="1"/>
    <col min="14348" max="14348" width="11.85546875" style="53" customWidth="1"/>
    <col min="14349" max="14592" width="9.140625" style="53"/>
    <col min="14593" max="14593" width="8.28515625" style="53" customWidth="1"/>
    <col min="14594" max="14594" width="15.5703125" style="53" customWidth="1"/>
    <col min="14595" max="14595" width="15.28515625" style="53" customWidth="1"/>
    <col min="14596" max="14596" width="17.42578125" style="53" customWidth="1"/>
    <col min="14597" max="14597" width="16.140625" style="53" customWidth="1"/>
    <col min="14598" max="14598" width="16" style="53" customWidth="1"/>
    <col min="14599" max="14599" width="14.85546875" style="53" customWidth="1"/>
    <col min="14600" max="14600" width="17.140625" style="53" customWidth="1"/>
    <col min="14601" max="14601" width="15" style="53" customWidth="1"/>
    <col min="14602" max="14602" width="12.42578125" style="53" customWidth="1"/>
    <col min="14603" max="14603" width="12" style="53" customWidth="1"/>
    <col min="14604" max="14604" width="11.85546875" style="53" customWidth="1"/>
    <col min="14605" max="14848" width="9.140625" style="53"/>
    <col min="14849" max="14849" width="8.28515625" style="53" customWidth="1"/>
    <col min="14850" max="14850" width="15.5703125" style="53" customWidth="1"/>
    <col min="14851" max="14851" width="15.28515625" style="53" customWidth="1"/>
    <col min="14852" max="14852" width="17.42578125" style="53" customWidth="1"/>
    <col min="14853" max="14853" width="16.140625" style="53" customWidth="1"/>
    <col min="14854" max="14854" width="16" style="53" customWidth="1"/>
    <col min="14855" max="14855" width="14.85546875" style="53" customWidth="1"/>
    <col min="14856" max="14856" width="17.140625" style="53" customWidth="1"/>
    <col min="14857" max="14857" width="15" style="53" customWidth="1"/>
    <col min="14858" max="14858" width="12.42578125" style="53" customWidth="1"/>
    <col min="14859" max="14859" width="12" style="53" customWidth="1"/>
    <col min="14860" max="14860" width="11.85546875" style="53" customWidth="1"/>
    <col min="14861" max="15104" width="9.140625" style="53"/>
    <col min="15105" max="15105" width="8.28515625" style="53" customWidth="1"/>
    <col min="15106" max="15106" width="15.5703125" style="53" customWidth="1"/>
    <col min="15107" max="15107" width="15.28515625" style="53" customWidth="1"/>
    <col min="15108" max="15108" width="17.42578125" style="53" customWidth="1"/>
    <col min="15109" max="15109" width="16.140625" style="53" customWidth="1"/>
    <col min="15110" max="15110" width="16" style="53" customWidth="1"/>
    <col min="15111" max="15111" width="14.85546875" style="53" customWidth="1"/>
    <col min="15112" max="15112" width="17.140625" style="53" customWidth="1"/>
    <col min="15113" max="15113" width="15" style="53" customWidth="1"/>
    <col min="15114" max="15114" width="12.42578125" style="53" customWidth="1"/>
    <col min="15115" max="15115" width="12" style="53" customWidth="1"/>
    <col min="15116" max="15116" width="11.85546875" style="53" customWidth="1"/>
    <col min="15117" max="15360" width="9.140625" style="53"/>
    <col min="15361" max="15361" width="8.28515625" style="53" customWidth="1"/>
    <col min="15362" max="15362" width="15.5703125" style="53" customWidth="1"/>
    <col min="15363" max="15363" width="15.28515625" style="53" customWidth="1"/>
    <col min="15364" max="15364" width="17.42578125" style="53" customWidth="1"/>
    <col min="15365" max="15365" width="16.140625" style="53" customWidth="1"/>
    <col min="15366" max="15366" width="16" style="53" customWidth="1"/>
    <col min="15367" max="15367" width="14.85546875" style="53" customWidth="1"/>
    <col min="15368" max="15368" width="17.140625" style="53" customWidth="1"/>
    <col min="15369" max="15369" width="15" style="53" customWidth="1"/>
    <col min="15370" max="15370" width="12.42578125" style="53" customWidth="1"/>
    <col min="15371" max="15371" width="12" style="53" customWidth="1"/>
    <col min="15372" max="15372" width="11.85546875" style="53" customWidth="1"/>
    <col min="15373" max="15616" width="9.140625" style="53"/>
    <col min="15617" max="15617" width="8.28515625" style="53" customWidth="1"/>
    <col min="15618" max="15618" width="15.5703125" style="53" customWidth="1"/>
    <col min="15619" max="15619" width="15.28515625" style="53" customWidth="1"/>
    <col min="15620" max="15620" width="17.42578125" style="53" customWidth="1"/>
    <col min="15621" max="15621" width="16.140625" style="53" customWidth="1"/>
    <col min="15622" max="15622" width="16" style="53" customWidth="1"/>
    <col min="15623" max="15623" width="14.85546875" style="53" customWidth="1"/>
    <col min="15624" max="15624" width="17.140625" style="53" customWidth="1"/>
    <col min="15625" max="15625" width="15" style="53" customWidth="1"/>
    <col min="15626" max="15626" width="12.42578125" style="53" customWidth="1"/>
    <col min="15627" max="15627" width="12" style="53" customWidth="1"/>
    <col min="15628" max="15628" width="11.85546875" style="53" customWidth="1"/>
    <col min="15629" max="15872" width="9.140625" style="53"/>
    <col min="15873" max="15873" width="8.28515625" style="53" customWidth="1"/>
    <col min="15874" max="15874" width="15.5703125" style="53" customWidth="1"/>
    <col min="15875" max="15875" width="15.28515625" style="53" customWidth="1"/>
    <col min="15876" max="15876" width="17.42578125" style="53" customWidth="1"/>
    <col min="15877" max="15877" width="16.140625" style="53" customWidth="1"/>
    <col min="15878" max="15878" width="16" style="53" customWidth="1"/>
    <col min="15879" max="15879" width="14.85546875" style="53" customWidth="1"/>
    <col min="15880" max="15880" width="17.140625" style="53" customWidth="1"/>
    <col min="15881" max="15881" width="15" style="53" customWidth="1"/>
    <col min="15882" max="15882" width="12.42578125" style="53" customWidth="1"/>
    <col min="15883" max="15883" width="12" style="53" customWidth="1"/>
    <col min="15884" max="15884" width="11.85546875" style="53" customWidth="1"/>
    <col min="15885" max="16128" width="9.140625" style="53"/>
    <col min="16129" max="16129" width="8.28515625" style="53" customWidth="1"/>
    <col min="16130" max="16130" width="15.5703125" style="53" customWidth="1"/>
    <col min="16131" max="16131" width="15.28515625" style="53" customWidth="1"/>
    <col min="16132" max="16132" width="17.42578125" style="53" customWidth="1"/>
    <col min="16133" max="16133" width="16.140625" style="53" customWidth="1"/>
    <col min="16134" max="16134" width="16" style="53" customWidth="1"/>
    <col min="16135" max="16135" width="14.85546875" style="53" customWidth="1"/>
    <col min="16136" max="16136" width="17.140625" style="53" customWidth="1"/>
    <col min="16137" max="16137" width="15" style="53" customWidth="1"/>
    <col min="16138" max="16138" width="12.42578125" style="53" customWidth="1"/>
    <col min="16139" max="16139" width="12" style="53" customWidth="1"/>
    <col min="16140" max="16140" width="11.85546875" style="53" customWidth="1"/>
    <col min="16141" max="16384" width="9.140625" style="53"/>
  </cols>
  <sheetData>
    <row r="1" spans="1:12" ht="18" x14ac:dyDescent="0.35">
      <c r="A1" s="1188" t="s">
        <v>0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634" t="s">
        <v>1049</v>
      </c>
    </row>
    <row r="2" spans="1:12" ht="21" x14ac:dyDescent="0.35">
      <c r="A2" s="1189" t="s">
        <v>921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</row>
    <row r="3" spans="1:12" ht="15" x14ac:dyDescent="0.3">
      <c r="A3" s="635"/>
      <c r="B3" s="635"/>
    </row>
    <row r="4" spans="1:12" ht="18" customHeight="1" x14ac:dyDescent="0.35">
      <c r="A4" s="1190" t="s">
        <v>1050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</row>
    <row r="5" spans="1:12" ht="15" x14ac:dyDescent="0.3">
      <c r="A5" s="636" t="s">
        <v>1051</v>
      </c>
      <c r="B5" s="636"/>
    </row>
    <row r="6" spans="1:12" ht="15" x14ac:dyDescent="0.3">
      <c r="A6" s="636"/>
      <c r="B6" s="636"/>
    </row>
    <row r="7" spans="1:12" ht="15.75" x14ac:dyDescent="0.3">
      <c r="A7" s="1187" t="s">
        <v>1052</v>
      </c>
      <c r="B7" s="1187"/>
      <c r="C7" s="1187"/>
      <c r="D7" s="779">
        <v>10592931000</v>
      </c>
      <c r="K7" s="1191" t="s">
        <v>1053</v>
      </c>
      <c r="L7" s="1191"/>
    </row>
    <row r="8" spans="1:12" ht="15.75" x14ac:dyDescent="0.3">
      <c r="A8" s="1187" t="s">
        <v>1054</v>
      </c>
      <c r="B8" s="1187"/>
      <c r="C8" s="1187"/>
      <c r="D8" s="779">
        <v>9002069788</v>
      </c>
      <c r="K8" s="638"/>
      <c r="L8" s="638"/>
    </row>
    <row r="9" spans="1:12" ht="15" x14ac:dyDescent="0.3">
      <c r="A9" s="636"/>
      <c r="B9" s="636"/>
      <c r="J9" s="1192" t="s">
        <v>1193</v>
      </c>
      <c r="K9" s="1192"/>
      <c r="L9" s="1192"/>
    </row>
    <row r="10" spans="1:12" ht="49.5" customHeight="1" x14ac:dyDescent="0.2">
      <c r="A10" s="1193" t="s">
        <v>2</v>
      </c>
      <c r="B10" s="1194" t="s">
        <v>71</v>
      </c>
      <c r="C10" s="1195" t="s">
        <v>1055</v>
      </c>
      <c r="D10" s="1195"/>
      <c r="E10" s="1195"/>
      <c r="F10" s="1195"/>
      <c r="G10" s="1195" t="s">
        <v>1056</v>
      </c>
      <c r="H10" s="1195"/>
      <c r="I10" s="1195"/>
      <c r="J10" s="1195"/>
      <c r="K10" s="1195" t="s">
        <v>1057</v>
      </c>
      <c r="L10" s="1195" t="s">
        <v>1058</v>
      </c>
    </row>
    <row r="11" spans="1:12" s="634" customFormat="1" ht="76.5" customHeight="1" x14ac:dyDescent="0.25">
      <c r="A11" s="1193"/>
      <c r="B11" s="1194"/>
      <c r="C11" s="732" t="s">
        <v>1059</v>
      </c>
      <c r="D11" s="731" t="s">
        <v>1060</v>
      </c>
      <c r="E11" s="731" t="s">
        <v>1061</v>
      </c>
      <c r="F11" s="732" t="s">
        <v>1062</v>
      </c>
      <c r="G11" s="732" t="s">
        <v>1059</v>
      </c>
      <c r="H11" s="731" t="s">
        <v>1060</v>
      </c>
      <c r="I11" s="731" t="s">
        <v>1061</v>
      </c>
      <c r="J11" s="732" t="s">
        <v>1062</v>
      </c>
      <c r="K11" s="1195"/>
      <c r="L11" s="1195"/>
    </row>
    <row r="12" spans="1:12" s="634" customFormat="1" ht="15" x14ac:dyDescent="0.25">
      <c r="A12" s="639">
        <v>1</v>
      </c>
      <c r="B12" s="640">
        <v>2</v>
      </c>
      <c r="C12" s="641">
        <v>3</v>
      </c>
      <c r="D12" s="640">
        <v>4</v>
      </c>
      <c r="E12" s="640">
        <v>5</v>
      </c>
      <c r="F12" s="641">
        <v>6</v>
      </c>
      <c r="G12" s="640">
        <v>7</v>
      </c>
      <c r="H12" s="640">
        <v>8</v>
      </c>
      <c r="I12" s="641">
        <v>9</v>
      </c>
      <c r="J12" s="640">
        <v>10</v>
      </c>
      <c r="K12" s="640">
        <v>11</v>
      </c>
      <c r="L12" s="641">
        <v>12</v>
      </c>
    </row>
    <row r="13" spans="1:12" ht="24.95" customHeight="1" x14ac:dyDescent="0.2">
      <c r="A13" s="775">
        <v>1</v>
      </c>
      <c r="B13" s="776" t="s">
        <v>1063</v>
      </c>
      <c r="C13" s="780">
        <v>139669800</v>
      </c>
      <c r="D13" s="780">
        <f>C13</f>
        <v>139669800</v>
      </c>
      <c r="E13" s="780">
        <v>0</v>
      </c>
      <c r="F13" s="780">
        <f>D13</f>
        <v>139669800</v>
      </c>
      <c r="G13" s="780">
        <v>601166972</v>
      </c>
      <c r="H13" s="780">
        <f>G13</f>
        <v>601166972</v>
      </c>
      <c r="I13" s="780">
        <v>0</v>
      </c>
      <c r="J13" s="780">
        <f>SUM(H13:I13)</f>
        <v>601166972</v>
      </c>
      <c r="K13" s="780">
        <f>J13+F13</f>
        <v>740836772</v>
      </c>
      <c r="L13" s="642"/>
    </row>
    <row r="14" spans="1:12" ht="24.95" customHeight="1" x14ac:dyDescent="0.2">
      <c r="A14" s="775">
        <v>2</v>
      </c>
      <c r="B14" s="777" t="s">
        <v>951</v>
      </c>
      <c r="C14" s="780">
        <v>139669800</v>
      </c>
      <c r="D14" s="780">
        <f t="shared" ref="D14:D21" si="0">C14</f>
        <v>139669800</v>
      </c>
      <c r="E14" s="780">
        <v>0</v>
      </c>
      <c r="F14" s="780">
        <f t="shared" ref="F14:F21" si="1">D14</f>
        <v>139669800</v>
      </c>
      <c r="G14" s="780">
        <v>601166972</v>
      </c>
      <c r="H14" s="780">
        <f t="shared" ref="H14:H22" si="2">G14</f>
        <v>601166972</v>
      </c>
      <c r="I14" s="780">
        <v>0</v>
      </c>
      <c r="J14" s="780">
        <f t="shared" ref="J14:J22" si="3">SUM(H14:I14)</f>
        <v>601166972</v>
      </c>
      <c r="K14" s="780">
        <f t="shared" ref="K14:K21" si="4">J14+F14</f>
        <v>740836772</v>
      </c>
      <c r="L14" s="637"/>
    </row>
    <row r="15" spans="1:12" ht="24.95" customHeight="1" x14ac:dyDescent="0.2">
      <c r="A15" s="775">
        <v>3</v>
      </c>
      <c r="B15" s="777" t="s">
        <v>1064</v>
      </c>
      <c r="C15" s="780">
        <v>144145200</v>
      </c>
      <c r="D15" s="780">
        <f t="shared" si="0"/>
        <v>144145200</v>
      </c>
      <c r="E15" s="780">
        <v>0</v>
      </c>
      <c r="F15" s="780">
        <f t="shared" si="1"/>
        <v>144145200</v>
      </c>
      <c r="G15" s="780">
        <v>601166972</v>
      </c>
      <c r="H15" s="780">
        <f t="shared" si="2"/>
        <v>601166972</v>
      </c>
      <c r="I15" s="780">
        <v>0</v>
      </c>
      <c r="J15" s="780">
        <f t="shared" si="3"/>
        <v>601166972</v>
      </c>
      <c r="K15" s="780">
        <f t="shared" si="4"/>
        <v>745312172</v>
      </c>
      <c r="L15" s="637"/>
    </row>
    <row r="16" spans="1:12" ht="24.95" customHeight="1" x14ac:dyDescent="0.2">
      <c r="A16" s="775">
        <v>4</v>
      </c>
      <c r="B16" s="777" t="s">
        <v>1065</v>
      </c>
      <c r="C16" s="780">
        <v>144145200</v>
      </c>
      <c r="D16" s="780">
        <f t="shared" si="0"/>
        <v>144145200</v>
      </c>
      <c r="E16" s="780">
        <v>0</v>
      </c>
      <c r="F16" s="780">
        <f t="shared" si="1"/>
        <v>144145200</v>
      </c>
      <c r="G16" s="780">
        <v>852809623</v>
      </c>
      <c r="H16" s="780">
        <f t="shared" si="2"/>
        <v>852809623</v>
      </c>
      <c r="I16" s="780">
        <v>0</v>
      </c>
      <c r="J16" s="780">
        <f t="shared" si="3"/>
        <v>852809623</v>
      </c>
      <c r="K16" s="780">
        <f t="shared" si="4"/>
        <v>996954823</v>
      </c>
      <c r="L16" s="637"/>
    </row>
    <row r="17" spans="1:12" ht="24.95" customHeight="1" x14ac:dyDescent="0.2">
      <c r="A17" s="775">
        <v>5</v>
      </c>
      <c r="B17" s="777" t="s">
        <v>1066</v>
      </c>
      <c r="C17" s="780">
        <v>144145200</v>
      </c>
      <c r="D17" s="780">
        <f t="shared" si="0"/>
        <v>144145200</v>
      </c>
      <c r="E17" s="780">
        <v>0</v>
      </c>
      <c r="F17" s="780">
        <f t="shared" si="1"/>
        <v>144145200</v>
      </c>
      <c r="G17" s="780">
        <v>852809623</v>
      </c>
      <c r="H17" s="780">
        <f t="shared" si="2"/>
        <v>852809623</v>
      </c>
      <c r="I17" s="780">
        <v>0</v>
      </c>
      <c r="J17" s="780">
        <f t="shared" si="3"/>
        <v>852809623</v>
      </c>
      <c r="K17" s="780">
        <f t="shared" si="4"/>
        <v>996954823</v>
      </c>
      <c r="L17" s="637"/>
    </row>
    <row r="18" spans="1:12" ht="24.95" customHeight="1" x14ac:dyDescent="0.2">
      <c r="A18" s="775">
        <v>6</v>
      </c>
      <c r="B18" s="777" t="s">
        <v>1067</v>
      </c>
      <c r="C18" s="780">
        <v>144145200</v>
      </c>
      <c r="D18" s="780">
        <f t="shared" si="0"/>
        <v>144145200</v>
      </c>
      <c r="E18" s="780">
        <v>0</v>
      </c>
      <c r="F18" s="780">
        <f t="shared" si="1"/>
        <v>144145200</v>
      </c>
      <c r="G18" s="780">
        <v>852809623</v>
      </c>
      <c r="H18" s="780">
        <f t="shared" si="2"/>
        <v>852809623</v>
      </c>
      <c r="I18" s="780">
        <v>0</v>
      </c>
      <c r="J18" s="780">
        <f t="shared" si="3"/>
        <v>852809623</v>
      </c>
      <c r="K18" s="780">
        <f t="shared" si="4"/>
        <v>996954823</v>
      </c>
      <c r="L18" s="637"/>
    </row>
    <row r="19" spans="1:12" ht="24.95" customHeight="1" x14ac:dyDescent="0.2">
      <c r="A19" s="775">
        <v>7</v>
      </c>
      <c r="B19" s="777" t="s">
        <v>1068</v>
      </c>
      <c r="C19" s="780">
        <v>144145200</v>
      </c>
      <c r="D19" s="780">
        <f t="shared" si="0"/>
        <v>144145200</v>
      </c>
      <c r="E19" s="780">
        <v>0</v>
      </c>
      <c r="F19" s="780">
        <f t="shared" si="1"/>
        <v>144145200</v>
      </c>
      <c r="G19" s="780">
        <v>1117261334</v>
      </c>
      <c r="H19" s="780">
        <f t="shared" si="2"/>
        <v>1117261334</v>
      </c>
      <c r="I19" s="780">
        <v>0</v>
      </c>
      <c r="J19" s="780">
        <f t="shared" si="3"/>
        <v>1117261334</v>
      </c>
      <c r="K19" s="780">
        <f t="shared" si="4"/>
        <v>1261406534</v>
      </c>
      <c r="L19" s="637"/>
    </row>
    <row r="20" spans="1:12" ht="24.95" customHeight="1" x14ac:dyDescent="0.2">
      <c r="A20" s="775">
        <v>8</v>
      </c>
      <c r="B20" s="777" t="s">
        <v>1069</v>
      </c>
      <c r="C20" s="780">
        <v>144145200</v>
      </c>
      <c r="D20" s="780">
        <f t="shared" si="0"/>
        <v>144145200</v>
      </c>
      <c r="E20" s="780">
        <v>0</v>
      </c>
      <c r="F20" s="780">
        <f t="shared" si="1"/>
        <v>144145200</v>
      </c>
      <c r="G20" s="780">
        <v>1117261335</v>
      </c>
      <c r="H20" s="780">
        <f t="shared" si="2"/>
        <v>1117261335</v>
      </c>
      <c r="I20" s="780">
        <v>0</v>
      </c>
      <c r="J20" s="780">
        <f t="shared" si="3"/>
        <v>1117261335</v>
      </c>
      <c r="K20" s="780">
        <f t="shared" si="4"/>
        <v>1261406535</v>
      </c>
      <c r="L20" s="637"/>
    </row>
    <row r="21" spans="1:12" ht="24.95" customHeight="1" x14ac:dyDescent="0.2">
      <c r="A21" s="775">
        <v>9</v>
      </c>
      <c r="B21" s="777" t="s">
        <v>1070</v>
      </c>
      <c r="C21" s="780">
        <v>144145200</v>
      </c>
      <c r="D21" s="780">
        <f t="shared" si="0"/>
        <v>144145200</v>
      </c>
      <c r="E21" s="780">
        <v>0</v>
      </c>
      <c r="F21" s="780">
        <f t="shared" si="1"/>
        <v>144145200</v>
      </c>
      <c r="G21" s="780">
        <v>1117261334</v>
      </c>
      <c r="H21" s="780">
        <f t="shared" si="2"/>
        <v>1117261334</v>
      </c>
      <c r="I21" s="780">
        <v>0</v>
      </c>
      <c r="J21" s="780">
        <f t="shared" si="3"/>
        <v>1117261334</v>
      </c>
      <c r="K21" s="780">
        <f t="shared" si="4"/>
        <v>1261406534</v>
      </c>
      <c r="L21" s="637"/>
    </row>
    <row r="22" spans="1:12" ht="24.95" customHeight="1" x14ac:dyDescent="0.2">
      <c r="A22" s="778" t="s">
        <v>16</v>
      </c>
      <c r="B22" s="777"/>
      <c r="C22" s="781">
        <f>SUM(C13:C21)</f>
        <v>1288356000</v>
      </c>
      <c r="D22" s="781">
        <f>SUM(D13:D21)</f>
        <v>1288356000</v>
      </c>
      <c r="E22" s="781">
        <f>SUM(E13:E21)</f>
        <v>0</v>
      </c>
      <c r="F22" s="781">
        <f>SUM(F13:F21)</f>
        <v>1288356000</v>
      </c>
      <c r="G22" s="781">
        <f>SUM(G13:G21)</f>
        <v>7713713788</v>
      </c>
      <c r="H22" s="781">
        <f t="shared" si="2"/>
        <v>7713713788</v>
      </c>
      <c r="I22" s="781">
        <v>0</v>
      </c>
      <c r="J22" s="781">
        <f t="shared" si="3"/>
        <v>7713713788</v>
      </c>
      <c r="K22" s="781">
        <f>SUM(K13:K21)</f>
        <v>9002069788</v>
      </c>
      <c r="L22" s="637"/>
    </row>
    <row r="24" spans="1:12" ht="15" customHeight="1" x14ac:dyDescent="0.25">
      <c r="A24" s="643" t="s">
        <v>1071</v>
      </c>
      <c r="B24" s="742"/>
      <c r="C24" s="742"/>
      <c r="D24" s="742"/>
      <c r="E24" s="742"/>
      <c r="F24" s="742"/>
      <c r="G24" s="742"/>
      <c r="H24" s="742"/>
      <c r="I24" s="742"/>
      <c r="J24" s="742"/>
    </row>
    <row r="25" spans="1:12" ht="15" customHeight="1" x14ac:dyDescent="0.2">
      <c r="A25" s="1199" t="s">
        <v>1072</v>
      </c>
      <c r="B25" s="1199"/>
      <c r="C25" s="1199"/>
      <c r="D25" s="1199"/>
      <c r="E25" s="1199"/>
      <c r="F25" s="1199"/>
      <c r="G25" s="1199"/>
      <c r="H25" s="1199"/>
      <c r="I25" s="1199"/>
      <c r="J25" s="1199"/>
    </row>
    <row r="26" spans="1:12" ht="15" customHeight="1" x14ac:dyDescent="0.2">
      <c r="A26" s="1199" t="s">
        <v>1073</v>
      </c>
      <c r="B26" s="1199"/>
      <c r="C26" s="1199"/>
      <c r="D26" s="1199"/>
      <c r="E26" s="644"/>
      <c r="F26" s="644"/>
      <c r="G26" s="644"/>
      <c r="H26" s="644"/>
      <c r="I26" s="644"/>
      <c r="J26" s="644"/>
    </row>
    <row r="27" spans="1:12" ht="15" customHeight="1" x14ac:dyDescent="0.2">
      <c r="A27" s="1199" t="s">
        <v>1074</v>
      </c>
      <c r="B27" s="1199"/>
      <c r="C27" s="1199"/>
      <c r="D27" s="1199"/>
      <c r="E27" s="1199"/>
      <c r="F27" s="1199"/>
      <c r="G27" s="1199"/>
      <c r="H27" s="1199"/>
      <c r="I27" s="1199"/>
      <c r="J27" s="1199"/>
    </row>
    <row r="28" spans="1:12" ht="13.5" customHeight="1" x14ac:dyDescent="0.2">
      <c r="A28" s="1200"/>
      <c r="B28" s="1201"/>
      <c r="C28" s="1201"/>
      <c r="D28" s="1201"/>
      <c r="E28" s="1201"/>
      <c r="F28" s="1201"/>
      <c r="G28" s="1201"/>
      <c r="H28" s="1201"/>
      <c r="I28" s="1199"/>
      <c r="J28" s="1199"/>
    </row>
    <row r="29" spans="1:12" ht="15" customHeight="1" x14ac:dyDescent="0.2">
      <c r="A29" s="733"/>
      <c r="B29" s="645"/>
      <c r="C29" s="645"/>
      <c r="D29" s="645"/>
      <c r="E29" s="645"/>
      <c r="F29" s="645"/>
      <c r="G29" s="645"/>
      <c r="H29" s="645"/>
      <c r="I29" s="733"/>
      <c r="J29" s="733"/>
    </row>
    <row r="30" spans="1:12" ht="15" customHeight="1" x14ac:dyDescent="0.2">
      <c r="A30" s="733"/>
      <c r="B30" s="645"/>
      <c r="C30" s="645"/>
      <c r="D30" s="645"/>
      <c r="E30" s="645"/>
      <c r="F30" s="645"/>
      <c r="G30" s="645"/>
      <c r="H30" s="645"/>
      <c r="I30" s="733"/>
      <c r="J30" s="733"/>
    </row>
    <row r="31" spans="1:12" ht="15" customHeight="1" x14ac:dyDescent="0.2">
      <c r="A31" s="773"/>
      <c r="B31" s="773"/>
      <c r="C31" s="773"/>
      <c r="D31" s="773"/>
      <c r="E31" s="773"/>
      <c r="I31" s="1196" t="s">
        <v>1046</v>
      </c>
      <c r="J31" s="1196"/>
      <c r="K31" s="1196"/>
    </row>
    <row r="32" spans="1:12" ht="15" customHeight="1" x14ac:dyDescent="0.2">
      <c r="A32" s="773"/>
      <c r="B32" s="773"/>
      <c r="C32" s="773"/>
      <c r="D32" s="773"/>
      <c r="E32" s="773"/>
      <c r="I32" s="1197" t="s">
        <v>1075</v>
      </c>
      <c r="J32" s="1197"/>
      <c r="K32" s="1197"/>
    </row>
    <row r="33" spans="1:11" x14ac:dyDescent="0.2">
      <c r="A33" s="9" t="s">
        <v>1191</v>
      </c>
      <c r="C33" s="773"/>
      <c r="D33" s="773"/>
      <c r="E33" s="773"/>
      <c r="I33" s="1198" t="s">
        <v>1047</v>
      </c>
      <c r="J33" s="1198"/>
      <c r="K33" s="774"/>
    </row>
    <row r="34" spans="1:11" x14ac:dyDescent="0.2">
      <c r="A34" s="773"/>
      <c r="B34" s="773"/>
      <c r="C34" s="773"/>
      <c r="D34" s="773"/>
      <c r="E34" s="773"/>
      <c r="F34" s="773"/>
      <c r="G34" s="773"/>
      <c r="H34" s="773"/>
      <c r="I34" s="773"/>
      <c r="J34" s="773"/>
      <c r="K34" s="773"/>
    </row>
  </sheetData>
  <mergeCells count="23">
    <mergeCell ref="I31:K31"/>
    <mergeCell ref="I32:K32"/>
    <mergeCell ref="I33:J33"/>
    <mergeCell ref="A25:J25"/>
    <mergeCell ref="A26:D26"/>
    <mergeCell ref="A27:D27"/>
    <mergeCell ref="E27:H27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8:C8"/>
    <mergeCell ref="A1:K1"/>
    <mergeCell ref="A2:L2"/>
    <mergeCell ref="A4:L4"/>
    <mergeCell ref="A7:C7"/>
    <mergeCell ref="K7:L7"/>
  </mergeCells>
  <printOptions horizontalCentered="1"/>
  <pageMargins left="0.70866141732283505" right="0.70866141732283505" top="0.98622047199999996" bottom="0" header="0.31496062992126" footer="0.31496062992126"/>
  <pageSetup paperSize="9" scale="7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6675-B615-45C7-9230-421D05BC1641}">
  <sheetPr>
    <tabColor rgb="FF6600CC"/>
    <pageSetUpPr fitToPage="1"/>
  </sheetPr>
  <dimension ref="A1:IQ34"/>
  <sheetViews>
    <sheetView topLeftCell="A18" zoomScale="90" zoomScaleNormal="90" zoomScaleSheetLayoutView="85" workbookViewId="0">
      <selection activeCell="H27" sqref="H27"/>
    </sheetView>
  </sheetViews>
  <sheetFormatPr defaultRowHeight="12.75" x14ac:dyDescent="0.2"/>
  <cols>
    <col min="1" max="1" width="4.7109375" style="93" customWidth="1"/>
    <col min="2" max="2" width="18.5703125" style="93" customWidth="1"/>
    <col min="3" max="3" width="10" style="93" customWidth="1"/>
    <col min="4" max="4" width="9.42578125" style="93" customWidth="1"/>
    <col min="5" max="5" width="9.85546875" style="93" customWidth="1"/>
    <col min="6" max="6" width="10.42578125" style="1059" bestFit="1" customWidth="1"/>
    <col min="7" max="7" width="9.28515625" style="93" customWidth="1"/>
    <col min="8" max="8" width="9" style="93" customWidth="1"/>
    <col min="9" max="9" width="8.5703125" style="93" customWidth="1"/>
    <col min="10" max="10" width="10.140625" style="93" customWidth="1"/>
    <col min="11" max="11" width="11.42578125" style="93" customWidth="1"/>
    <col min="12" max="12" width="10.28515625" style="93" customWidth="1"/>
    <col min="13" max="13" width="9.140625" style="93" customWidth="1"/>
    <col min="14" max="14" width="9.7109375" style="93" customWidth="1"/>
    <col min="15" max="15" width="10.42578125" style="93" customWidth="1"/>
    <col min="16" max="16" width="9.85546875" style="1059" customWidth="1"/>
    <col min="17" max="17" width="10.42578125" style="93" customWidth="1"/>
    <col min="18" max="18" width="9.28515625" style="93" customWidth="1"/>
    <col min="19" max="19" width="9.140625" style="93" customWidth="1"/>
    <col min="20" max="20" width="9.85546875" style="93" customWidth="1"/>
    <col min="21" max="22" width="9.28515625" style="93" customWidth="1"/>
    <col min="23" max="23" width="10.28515625" style="93" customWidth="1"/>
    <col min="24" max="24" width="10.42578125" style="93" customWidth="1"/>
    <col min="25" max="25" width="11.140625" style="93" customWidth="1"/>
    <col min="26" max="16384" width="9.140625" style="93"/>
  </cols>
  <sheetData>
    <row r="1" spans="1:251" ht="15" x14ac:dyDescent="0.2">
      <c r="Q1" s="1594" t="s">
        <v>510</v>
      </c>
      <c r="R1" s="1594"/>
      <c r="S1" s="1594"/>
      <c r="T1" s="1594"/>
      <c r="U1" s="1594"/>
      <c r="V1" s="1594"/>
      <c r="W1" s="1594"/>
    </row>
    <row r="2" spans="1:251" ht="15.75" x14ac:dyDescent="0.25">
      <c r="H2" s="99"/>
      <c r="I2" s="99"/>
      <c r="J2" s="1053"/>
      <c r="K2" s="99" t="s">
        <v>0</v>
      </c>
      <c r="L2" s="1053"/>
      <c r="M2" s="1053"/>
      <c r="N2" s="1053"/>
      <c r="O2" s="1053"/>
      <c r="Q2" s="1053"/>
      <c r="R2" s="1053"/>
      <c r="S2" s="1053"/>
      <c r="T2" s="1053"/>
      <c r="U2" s="1053"/>
      <c r="V2" s="1053"/>
      <c r="W2" s="1053"/>
    </row>
    <row r="3" spans="1:251" ht="15.75" x14ac:dyDescent="0.25">
      <c r="G3" s="99"/>
      <c r="H3" s="99"/>
      <c r="I3" s="99"/>
      <c r="J3" s="1053"/>
      <c r="K3" s="1053"/>
      <c r="L3" s="1053"/>
      <c r="M3" s="1053"/>
      <c r="N3" s="1053"/>
      <c r="O3" s="1053"/>
      <c r="Q3" s="1053"/>
      <c r="R3" s="1053"/>
      <c r="S3" s="1053"/>
      <c r="T3" s="1053"/>
      <c r="U3" s="1053"/>
      <c r="V3" s="1053"/>
      <c r="W3" s="1053"/>
    </row>
    <row r="4" spans="1:251" ht="18" x14ac:dyDescent="0.25">
      <c r="B4" s="1595" t="s">
        <v>921</v>
      </c>
      <c r="C4" s="1595"/>
      <c r="D4" s="1595"/>
      <c r="E4" s="1595"/>
      <c r="F4" s="1595"/>
      <c r="G4" s="1595"/>
      <c r="H4" s="1595"/>
      <c r="I4" s="1595"/>
      <c r="J4" s="1595"/>
      <c r="K4" s="1595"/>
      <c r="L4" s="1595"/>
      <c r="M4" s="1595"/>
      <c r="N4" s="1595"/>
      <c r="O4" s="1595"/>
      <c r="P4" s="1595"/>
      <c r="Q4" s="1595"/>
      <c r="R4" s="1595"/>
      <c r="S4" s="1595"/>
      <c r="T4" s="1595"/>
      <c r="U4" s="1595"/>
      <c r="V4" s="1595"/>
      <c r="W4" s="1595"/>
    </row>
    <row r="6" spans="1:251" ht="15.75" x14ac:dyDescent="0.25">
      <c r="B6" s="1596" t="s">
        <v>991</v>
      </c>
      <c r="C6" s="1596"/>
      <c r="D6" s="1596"/>
      <c r="E6" s="1596"/>
      <c r="F6" s="1596"/>
      <c r="G6" s="1596"/>
      <c r="H6" s="1596"/>
      <c r="I6" s="1596"/>
      <c r="J6" s="1596"/>
      <c r="K6" s="1596"/>
      <c r="L6" s="1596"/>
      <c r="M6" s="1596"/>
      <c r="N6" s="1596"/>
      <c r="O6" s="1596"/>
      <c r="P6" s="1596"/>
      <c r="Q6" s="1596"/>
      <c r="R6" s="1596"/>
      <c r="S6" s="1596"/>
      <c r="T6" s="1596"/>
      <c r="U6" s="1596"/>
      <c r="V6" s="1596"/>
      <c r="W6" s="1596"/>
    </row>
    <row r="7" spans="1:251" x14ac:dyDescent="0.2">
      <c r="U7" s="1052"/>
      <c r="V7" s="1052"/>
      <c r="W7" s="1052"/>
    </row>
    <row r="8" spans="1:251" x14ac:dyDescent="0.2">
      <c r="A8" s="1597" t="s">
        <v>687</v>
      </c>
      <c r="B8" s="1597"/>
      <c r="U8" s="1052"/>
      <c r="V8" s="1052"/>
      <c r="W8" s="1052"/>
    </row>
    <row r="9" spans="1:251" ht="18" x14ac:dyDescent="0.25">
      <c r="A9" s="94"/>
      <c r="B9" s="94"/>
      <c r="U9" s="1052"/>
      <c r="V9" s="1052"/>
      <c r="W9" s="1052"/>
      <c r="X9" s="1579" t="s">
        <v>221</v>
      </c>
      <c r="Y9" s="1579"/>
    </row>
    <row r="10" spans="1:251" ht="12.75" customHeight="1" x14ac:dyDescent="0.2">
      <c r="A10" s="1580" t="s">
        <v>2</v>
      </c>
      <c r="B10" s="1580" t="s">
        <v>99</v>
      </c>
      <c r="C10" s="1582" t="s">
        <v>21</v>
      </c>
      <c r="D10" s="1583"/>
      <c r="E10" s="1583"/>
      <c r="F10" s="1583"/>
      <c r="G10" s="1583"/>
      <c r="H10" s="1583"/>
      <c r="I10" s="1583"/>
      <c r="J10" s="1583"/>
      <c r="K10" s="1583"/>
      <c r="L10" s="1584"/>
      <c r="M10" s="1582" t="s">
        <v>22</v>
      </c>
      <c r="N10" s="1583"/>
      <c r="O10" s="1583"/>
      <c r="P10" s="1583"/>
      <c r="Q10" s="1583"/>
      <c r="R10" s="1583"/>
      <c r="S10" s="1583"/>
      <c r="T10" s="1583"/>
      <c r="U10" s="1583"/>
      <c r="V10" s="1584"/>
      <c r="W10" s="1585" t="s">
        <v>128</v>
      </c>
      <c r="X10" s="1586"/>
      <c r="Y10" s="1587"/>
      <c r="Z10" s="95"/>
      <c r="AA10" s="95"/>
      <c r="AB10" s="95"/>
      <c r="AC10" s="95"/>
      <c r="AD10" s="95"/>
      <c r="AE10" s="96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ht="12.75" customHeight="1" x14ac:dyDescent="0.2">
      <c r="A11" s="1581"/>
      <c r="B11" s="1581"/>
      <c r="C11" s="1591" t="s">
        <v>153</v>
      </c>
      <c r="D11" s="1592"/>
      <c r="E11" s="1593"/>
      <c r="F11" s="1068"/>
      <c r="G11" s="1591" t="s">
        <v>154</v>
      </c>
      <c r="H11" s="1592"/>
      <c r="I11" s="1593"/>
      <c r="J11" s="1591" t="s">
        <v>16</v>
      </c>
      <c r="K11" s="1592"/>
      <c r="L11" s="1593"/>
      <c r="M11" s="1591" t="s">
        <v>153</v>
      </c>
      <c r="N11" s="1592"/>
      <c r="O11" s="1593"/>
      <c r="P11" s="1068"/>
      <c r="Q11" s="1591" t="s">
        <v>154</v>
      </c>
      <c r="R11" s="1592"/>
      <c r="S11" s="1593"/>
      <c r="T11" s="1591" t="s">
        <v>16</v>
      </c>
      <c r="U11" s="1592"/>
      <c r="V11" s="1593"/>
      <c r="W11" s="1588"/>
      <c r="X11" s="1589"/>
      <c r="Y11" s="1590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x14ac:dyDescent="0.2">
      <c r="A12" s="718"/>
      <c r="B12" s="718"/>
      <c r="C12" s="1055" t="s">
        <v>222</v>
      </c>
      <c r="D12" s="1056" t="s">
        <v>39</v>
      </c>
      <c r="E12" s="1057" t="s">
        <v>40</v>
      </c>
      <c r="F12" s="1068"/>
      <c r="G12" s="1055" t="s">
        <v>222</v>
      </c>
      <c r="H12" s="1056" t="s">
        <v>39</v>
      </c>
      <c r="I12" s="1057" t="s">
        <v>40</v>
      </c>
      <c r="J12" s="1055" t="s">
        <v>222</v>
      </c>
      <c r="K12" s="1056" t="s">
        <v>39</v>
      </c>
      <c r="L12" s="1057" t="s">
        <v>40</v>
      </c>
      <c r="M12" s="1055" t="s">
        <v>222</v>
      </c>
      <c r="N12" s="1056" t="s">
        <v>39</v>
      </c>
      <c r="O12" s="1057" t="s">
        <v>40</v>
      </c>
      <c r="P12" s="1068"/>
      <c r="Q12" s="1055" t="s">
        <v>222</v>
      </c>
      <c r="R12" s="1056" t="s">
        <v>39</v>
      </c>
      <c r="S12" s="1057" t="s">
        <v>40</v>
      </c>
      <c r="T12" s="1055" t="s">
        <v>222</v>
      </c>
      <c r="U12" s="1056" t="s">
        <v>39</v>
      </c>
      <c r="V12" s="1057" t="s">
        <v>40</v>
      </c>
      <c r="W12" s="718" t="s">
        <v>222</v>
      </c>
      <c r="X12" s="718" t="s">
        <v>39</v>
      </c>
      <c r="Y12" s="718" t="s">
        <v>40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x14ac:dyDescent="0.2">
      <c r="A13" s="718">
        <v>1</v>
      </c>
      <c r="B13" s="718">
        <v>2</v>
      </c>
      <c r="C13" s="718">
        <v>3</v>
      </c>
      <c r="D13" s="718">
        <v>4</v>
      </c>
      <c r="E13" s="718">
        <v>5</v>
      </c>
      <c r="F13" s="1067"/>
      <c r="G13" s="718">
        <v>6</v>
      </c>
      <c r="H13" s="718">
        <v>7</v>
      </c>
      <c r="I13" s="718">
        <v>8</v>
      </c>
      <c r="J13" s="718">
        <v>9</v>
      </c>
      <c r="K13" s="718">
        <v>10</v>
      </c>
      <c r="L13" s="718">
        <v>11</v>
      </c>
      <c r="M13" s="718">
        <v>12</v>
      </c>
      <c r="N13" s="718">
        <v>13</v>
      </c>
      <c r="O13" s="718">
        <v>14</v>
      </c>
      <c r="P13" s="1067"/>
      <c r="Q13" s="718">
        <v>15</v>
      </c>
      <c r="R13" s="718">
        <v>16</v>
      </c>
      <c r="S13" s="718">
        <v>17</v>
      </c>
      <c r="T13" s="718">
        <v>18</v>
      </c>
      <c r="U13" s="718">
        <v>19</v>
      </c>
      <c r="V13" s="718">
        <v>20</v>
      </c>
      <c r="W13" s="718">
        <v>21</v>
      </c>
      <c r="X13" s="718">
        <v>22</v>
      </c>
      <c r="Y13" s="718">
        <v>23</v>
      </c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 x14ac:dyDescent="0.2">
      <c r="A14" s="1600" t="s">
        <v>214</v>
      </c>
      <c r="B14" s="1601"/>
      <c r="C14" s="718"/>
      <c r="D14" s="718"/>
      <c r="E14" s="718"/>
      <c r="F14" s="1067"/>
      <c r="G14" s="718"/>
      <c r="H14" s="718"/>
      <c r="I14" s="718"/>
      <c r="J14" s="718"/>
      <c r="K14" s="718"/>
      <c r="L14" s="718"/>
      <c r="M14" s="718"/>
      <c r="N14" s="718"/>
      <c r="O14" s="718"/>
      <c r="P14" s="1067"/>
      <c r="Q14" s="718"/>
      <c r="R14" s="718"/>
      <c r="S14" s="718"/>
      <c r="T14" s="718"/>
      <c r="U14" s="718"/>
      <c r="V14" s="718"/>
      <c r="W14" s="719"/>
      <c r="X14" s="98"/>
      <c r="Y14" s="98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50.1" customHeight="1" x14ac:dyDescent="0.2">
      <c r="A15" s="164">
        <v>1</v>
      </c>
      <c r="B15" s="164" t="s">
        <v>116</v>
      </c>
      <c r="C15" s="720">
        <v>3098.7902483999992</v>
      </c>
      <c r="D15" s="720">
        <v>1262.5222693859998</v>
      </c>
      <c r="E15" s="720">
        <v>333.82422221399997</v>
      </c>
      <c r="F15" s="1064">
        <f t="shared" ref="F15:F24" si="0">E15+D15+C15</f>
        <v>4695.136739999999</v>
      </c>
      <c r="G15" s="720">
        <v>0</v>
      </c>
      <c r="H15" s="720">
        <v>0</v>
      </c>
      <c r="I15" s="720">
        <v>0</v>
      </c>
      <c r="J15" s="727">
        <f>C15+G15</f>
        <v>3098.7902483999992</v>
      </c>
      <c r="K15" s="727">
        <f>D15+H15</f>
        <v>1262.5222693859998</v>
      </c>
      <c r="L15" s="727">
        <f>E15+I15</f>
        <v>333.82422221399997</v>
      </c>
      <c r="M15" s="720">
        <v>2832.9839999999995</v>
      </c>
      <c r="N15" s="720">
        <v>1154.2263599999999</v>
      </c>
      <c r="O15" s="720">
        <v>305.18964</v>
      </c>
      <c r="P15" s="1064">
        <f t="shared" ref="P15:P24" si="1">O15+N15+M15</f>
        <v>4292.3999999999996</v>
      </c>
      <c r="Q15" s="720">
        <v>0</v>
      </c>
      <c r="R15" s="720">
        <v>0</v>
      </c>
      <c r="S15" s="720">
        <v>0</v>
      </c>
      <c r="T15" s="727">
        <f>M15+Q15</f>
        <v>2832.9839999999995</v>
      </c>
      <c r="U15" s="727">
        <f>N15+R15</f>
        <v>1154.2263599999999</v>
      </c>
      <c r="V15" s="727">
        <f>O15+S15</f>
        <v>305.18964</v>
      </c>
      <c r="W15" s="727">
        <f t="shared" ref="W15:Y19" si="2">T15+J15</f>
        <v>5931.7742483999991</v>
      </c>
      <c r="X15" s="727">
        <f t="shared" si="2"/>
        <v>2416.7486293859997</v>
      </c>
      <c r="Y15" s="727">
        <f t="shared" si="2"/>
        <v>639.01386221400003</v>
      </c>
    </row>
    <row r="16" spans="1:251" ht="50.1" customHeight="1" x14ac:dyDescent="0.2">
      <c r="A16" s="164">
        <v>2</v>
      </c>
      <c r="B16" s="1066" t="s">
        <v>438</v>
      </c>
      <c r="C16" s="720">
        <v>30781.33</v>
      </c>
      <c r="D16" s="720">
        <v>12541.05</v>
      </c>
      <c r="E16" s="720">
        <v>3315.98</v>
      </c>
      <c r="F16" s="1064">
        <f t="shared" si="0"/>
        <v>46638.36</v>
      </c>
      <c r="G16" s="720">
        <f>J16-C16</f>
        <v>20555.298200000005</v>
      </c>
      <c r="H16" s="720">
        <f>K16-D16</f>
        <v>8374.7368529999985</v>
      </c>
      <c r="I16" s="720">
        <f>L16-E16</f>
        <v>2214.3749470000007</v>
      </c>
      <c r="J16" s="727">
        <v>51336.628200000006</v>
      </c>
      <c r="K16" s="727">
        <v>20915.786852999998</v>
      </c>
      <c r="L16" s="727">
        <v>5530.3549470000007</v>
      </c>
      <c r="M16" s="720">
        <f>T16*0.6</f>
        <v>28141.007399999999</v>
      </c>
      <c r="N16" s="720">
        <f>U16*0.6</f>
        <v>11465.328620999999</v>
      </c>
      <c r="O16" s="720">
        <f>V16*0.6</f>
        <v>3031.5539789999993</v>
      </c>
      <c r="P16" s="1064">
        <f t="shared" si="1"/>
        <v>42637.89</v>
      </c>
      <c r="Q16" s="720">
        <f>T16*0.4</f>
        <v>18760.671599999998</v>
      </c>
      <c r="R16" s="720">
        <f>U16*0.4</f>
        <v>7643.5524139999998</v>
      </c>
      <c r="S16" s="720">
        <f>V16*0.4</f>
        <v>2021.0359859999999</v>
      </c>
      <c r="T16" s="727">
        <v>46901.678999999996</v>
      </c>
      <c r="U16" s="727">
        <v>19108.881034999999</v>
      </c>
      <c r="V16" s="727">
        <v>5052.5899649999992</v>
      </c>
      <c r="W16" s="727">
        <f t="shared" si="2"/>
        <v>98238.30720000001</v>
      </c>
      <c r="X16" s="727">
        <f t="shared" si="2"/>
        <v>40024.667887999996</v>
      </c>
      <c r="Y16" s="727">
        <f t="shared" si="2"/>
        <v>10582.944911999999</v>
      </c>
    </row>
    <row r="17" spans="1:25" ht="50.1" customHeight="1" x14ac:dyDescent="0.2">
      <c r="A17" s="164">
        <v>3</v>
      </c>
      <c r="B17" s="164" t="s">
        <v>120</v>
      </c>
      <c r="C17" s="720">
        <v>6682.5396000000001</v>
      </c>
      <c r="D17" s="720">
        <v>2722.6286339999997</v>
      </c>
      <c r="E17" s="720">
        <v>719.89176600000008</v>
      </c>
      <c r="F17" s="1064">
        <f t="shared" si="0"/>
        <v>10125.06</v>
      </c>
      <c r="G17" s="720">
        <v>4455.0263999999997</v>
      </c>
      <c r="H17" s="720">
        <v>1815.0857560000002</v>
      </c>
      <c r="I17" s="720">
        <v>479.92784400000005</v>
      </c>
      <c r="J17" s="727">
        <f t="shared" ref="J17:L18" si="3">C17+G17</f>
        <v>11137.565999999999</v>
      </c>
      <c r="K17" s="727">
        <f t="shared" si="3"/>
        <v>4537.7143900000001</v>
      </c>
      <c r="L17" s="727">
        <f t="shared" si="3"/>
        <v>1199.81961</v>
      </c>
      <c r="M17" s="720">
        <v>3169.9008000000003</v>
      </c>
      <c r="N17" s="720">
        <v>1291.4944320000002</v>
      </c>
      <c r="O17" s="720">
        <v>341.48476800000003</v>
      </c>
      <c r="P17" s="1064">
        <f t="shared" si="1"/>
        <v>4802.880000000001</v>
      </c>
      <c r="Q17" s="720">
        <v>2113.2672000000002</v>
      </c>
      <c r="R17" s="720">
        <v>860.99628800000005</v>
      </c>
      <c r="S17" s="720">
        <v>227.65651199999999</v>
      </c>
      <c r="T17" s="727">
        <f t="shared" ref="T17:V19" si="4">M17+Q17</f>
        <v>5283.1680000000006</v>
      </c>
      <c r="U17" s="727">
        <f t="shared" si="4"/>
        <v>2152.4907200000002</v>
      </c>
      <c r="V17" s="727">
        <f t="shared" si="4"/>
        <v>569.14128000000005</v>
      </c>
      <c r="W17" s="727">
        <f t="shared" si="2"/>
        <v>16420.734</v>
      </c>
      <c r="X17" s="727">
        <f t="shared" si="2"/>
        <v>6690.2051100000008</v>
      </c>
      <c r="Y17" s="727">
        <f t="shared" si="2"/>
        <v>1768.9608900000001</v>
      </c>
    </row>
    <row r="18" spans="1:25" ht="50.1" customHeight="1" x14ac:dyDescent="0.2">
      <c r="A18" s="164">
        <v>4</v>
      </c>
      <c r="B18" s="164" t="s">
        <v>118</v>
      </c>
      <c r="C18" s="720">
        <v>1446.0996</v>
      </c>
      <c r="D18" s="720">
        <v>589.17603399999996</v>
      </c>
      <c r="E18" s="720">
        <v>155.78436600000001</v>
      </c>
      <c r="F18" s="1064">
        <f t="shared" si="0"/>
        <v>2191.06</v>
      </c>
      <c r="G18" s="720">
        <v>0</v>
      </c>
      <c r="H18" s="720">
        <v>0</v>
      </c>
      <c r="I18" s="720">
        <v>0</v>
      </c>
      <c r="J18" s="727">
        <f t="shared" si="3"/>
        <v>1446.0996</v>
      </c>
      <c r="K18" s="727">
        <f t="shared" si="3"/>
        <v>589.17603399999996</v>
      </c>
      <c r="L18" s="727">
        <f t="shared" si="3"/>
        <v>155.78436600000001</v>
      </c>
      <c r="M18" s="720">
        <v>1322.0591999999999</v>
      </c>
      <c r="N18" s="720">
        <v>538.63896799999998</v>
      </c>
      <c r="O18" s="720">
        <v>142.42183199999999</v>
      </c>
      <c r="P18" s="1064">
        <f t="shared" si="1"/>
        <v>2003.12</v>
      </c>
      <c r="Q18" s="720">
        <v>0</v>
      </c>
      <c r="R18" s="720">
        <v>0</v>
      </c>
      <c r="S18" s="720">
        <v>0</v>
      </c>
      <c r="T18" s="727">
        <f t="shared" si="4"/>
        <v>1322.0591999999999</v>
      </c>
      <c r="U18" s="727">
        <f t="shared" si="4"/>
        <v>538.63896799999998</v>
      </c>
      <c r="V18" s="727">
        <f t="shared" si="4"/>
        <v>142.42183199999999</v>
      </c>
      <c r="W18" s="727">
        <f t="shared" si="2"/>
        <v>2768.1588000000002</v>
      </c>
      <c r="X18" s="727">
        <f t="shared" si="2"/>
        <v>1127.8150019999998</v>
      </c>
      <c r="Y18" s="727">
        <f t="shared" si="2"/>
        <v>298.20619799999997</v>
      </c>
    </row>
    <row r="19" spans="1:25" ht="50.1" customHeight="1" x14ac:dyDescent="0.2">
      <c r="A19" s="164">
        <v>5</v>
      </c>
      <c r="B19" s="1065" t="s">
        <v>119</v>
      </c>
      <c r="C19" s="720">
        <v>1305.711</v>
      </c>
      <c r="D19" s="720">
        <v>531.97831499999995</v>
      </c>
      <c r="E19" s="720">
        <v>140.660685</v>
      </c>
      <c r="F19" s="1064">
        <f t="shared" si="0"/>
        <v>1978.35</v>
      </c>
      <c r="G19" s="720">
        <v>0</v>
      </c>
      <c r="H19" s="720">
        <v>0</v>
      </c>
      <c r="I19" s="720">
        <v>0</v>
      </c>
      <c r="J19" s="727">
        <v>1305.711</v>
      </c>
      <c r="K19" s="727">
        <v>531.97831499999995</v>
      </c>
      <c r="L19" s="727">
        <v>140.660685</v>
      </c>
      <c r="M19" s="720">
        <v>786.10619999999994</v>
      </c>
      <c r="N19" s="720">
        <v>320.27872300000001</v>
      </c>
      <c r="O19" s="720">
        <v>84.685077000000007</v>
      </c>
      <c r="P19" s="1064">
        <f t="shared" si="1"/>
        <v>1191.07</v>
      </c>
      <c r="Q19" s="720">
        <v>0</v>
      </c>
      <c r="R19" s="720">
        <v>0</v>
      </c>
      <c r="S19" s="720">
        <v>0</v>
      </c>
      <c r="T19" s="727">
        <f t="shared" si="4"/>
        <v>786.10619999999994</v>
      </c>
      <c r="U19" s="727">
        <f t="shared" si="4"/>
        <v>320.27872300000001</v>
      </c>
      <c r="V19" s="727">
        <f t="shared" si="4"/>
        <v>84.685077000000007</v>
      </c>
      <c r="W19" s="727">
        <f t="shared" si="2"/>
        <v>2091.8172</v>
      </c>
      <c r="X19" s="727">
        <f t="shared" si="2"/>
        <v>852.25703799999997</v>
      </c>
      <c r="Y19" s="727">
        <f t="shared" si="2"/>
        <v>225.34576200000001</v>
      </c>
    </row>
    <row r="20" spans="1:25" ht="30" customHeight="1" x14ac:dyDescent="0.2">
      <c r="A20" s="1602" t="s">
        <v>215</v>
      </c>
      <c r="B20" s="1603"/>
      <c r="C20" s="720"/>
      <c r="D20" s="720"/>
      <c r="E20" s="720"/>
      <c r="F20" s="1064">
        <f t="shared" si="0"/>
        <v>0</v>
      </c>
      <c r="G20" s="720"/>
      <c r="H20" s="720"/>
      <c r="I20" s="720"/>
      <c r="J20" s="727"/>
      <c r="K20" s="727"/>
      <c r="L20" s="727"/>
      <c r="M20" s="720"/>
      <c r="N20" s="720"/>
      <c r="O20" s="720"/>
      <c r="P20" s="1064">
        <f t="shared" si="1"/>
        <v>0</v>
      </c>
      <c r="Q20" s="720"/>
      <c r="R20" s="720"/>
      <c r="S20" s="720"/>
      <c r="T20" s="727"/>
      <c r="U20" s="727"/>
      <c r="V20" s="727"/>
      <c r="W20" s="727"/>
      <c r="X20" s="727"/>
      <c r="Y20" s="727"/>
    </row>
    <row r="21" spans="1:25" ht="50.1" customHeight="1" x14ac:dyDescent="0.2">
      <c r="A21" s="164">
        <v>6</v>
      </c>
      <c r="B21" s="164" t="s">
        <v>1114</v>
      </c>
      <c r="C21" s="720">
        <v>0</v>
      </c>
      <c r="D21" s="720">
        <v>0</v>
      </c>
      <c r="E21" s="720">
        <v>0</v>
      </c>
      <c r="F21" s="1064">
        <f t="shared" si="0"/>
        <v>0</v>
      </c>
      <c r="G21" s="720">
        <v>0</v>
      </c>
      <c r="H21" s="720">
        <v>0</v>
      </c>
      <c r="I21" s="720">
        <v>0</v>
      </c>
      <c r="J21" s="727">
        <f>C21+G21</f>
        <v>0</v>
      </c>
      <c r="K21" s="727">
        <f>D21+H21</f>
        <v>0</v>
      </c>
      <c r="L21" s="727">
        <f>E21+I21</f>
        <v>0</v>
      </c>
      <c r="M21" s="720">
        <v>0</v>
      </c>
      <c r="N21" s="720">
        <v>0</v>
      </c>
      <c r="O21" s="720">
        <v>0</v>
      </c>
      <c r="P21" s="1064">
        <f t="shared" si="1"/>
        <v>0</v>
      </c>
      <c r="Q21" s="720">
        <v>0</v>
      </c>
      <c r="R21" s="720">
        <v>0</v>
      </c>
      <c r="S21" s="720">
        <v>0</v>
      </c>
      <c r="T21" s="727">
        <f>M21+Q21</f>
        <v>0</v>
      </c>
      <c r="U21" s="727">
        <f>N21+R21</f>
        <v>0</v>
      </c>
      <c r="V21" s="727">
        <f>O21+S21</f>
        <v>0</v>
      </c>
      <c r="W21" s="727">
        <f t="shared" ref="W21:Y23" si="5">T21+J21</f>
        <v>0</v>
      </c>
      <c r="X21" s="727">
        <f t="shared" si="5"/>
        <v>0</v>
      </c>
      <c r="Y21" s="727">
        <f t="shared" si="5"/>
        <v>0</v>
      </c>
    </row>
    <row r="22" spans="1:25" ht="50.1" customHeight="1" x14ac:dyDescent="0.2">
      <c r="A22" s="164">
        <v>7</v>
      </c>
      <c r="B22" s="1065" t="s">
        <v>121</v>
      </c>
      <c r="C22" s="720">
        <v>1485.8910000000001</v>
      </c>
      <c r="D22" s="720">
        <v>605.388015</v>
      </c>
      <c r="E22" s="720">
        <v>160.07098500000001</v>
      </c>
      <c r="F22" s="1064">
        <f t="shared" si="0"/>
        <v>2251.3500000000004</v>
      </c>
      <c r="G22" s="720">
        <v>990.59400000000005</v>
      </c>
      <c r="H22" s="720">
        <v>403.59201000000007</v>
      </c>
      <c r="I22" s="720">
        <v>106.71399000000002</v>
      </c>
      <c r="J22" s="727">
        <v>2476.4850000000001</v>
      </c>
      <c r="K22" s="727">
        <v>1008.9800250000001</v>
      </c>
      <c r="L22" s="727">
        <v>266.78497500000003</v>
      </c>
      <c r="M22" s="720">
        <v>705.67199999999991</v>
      </c>
      <c r="N22" s="720">
        <v>287.50788</v>
      </c>
      <c r="O22" s="720">
        <v>76.020119999999991</v>
      </c>
      <c r="P22" s="1064">
        <f t="shared" si="1"/>
        <v>1069.1999999999998</v>
      </c>
      <c r="Q22" s="720">
        <v>470.44799999999998</v>
      </c>
      <c r="R22" s="720">
        <v>191.67192000000003</v>
      </c>
      <c r="S22" s="720">
        <v>50.680080000000004</v>
      </c>
      <c r="T22" s="727">
        <v>1176.1199999999999</v>
      </c>
      <c r="U22" s="727">
        <v>479.17980000000006</v>
      </c>
      <c r="V22" s="727">
        <v>126.7002</v>
      </c>
      <c r="W22" s="727">
        <f t="shared" si="5"/>
        <v>3652.605</v>
      </c>
      <c r="X22" s="727">
        <f t="shared" si="5"/>
        <v>1488.1598250000002</v>
      </c>
      <c r="Y22" s="727">
        <f t="shared" si="5"/>
        <v>393.48517500000003</v>
      </c>
    </row>
    <row r="23" spans="1:25" ht="50.1" customHeight="1" x14ac:dyDescent="0.2">
      <c r="A23" s="164">
        <v>8</v>
      </c>
      <c r="B23" s="164" t="s">
        <v>872</v>
      </c>
      <c r="C23" s="720">
        <v>907.39439999999991</v>
      </c>
      <c r="D23" s="720">
        <v>369.69447600000001</v>
      </c>
      <c r="E23" s="720">
        <v>97.751124000000004</v>
      </c>
      <c r="F23" s="1064">
        <f t="shared" si="0"/>
        <v>1374.84</v>
      </c>
      <c r="G23" s="720">
        <v>604.92959999999994</v>
      </c>
      <c r="H23" s="720">
        <v>246.46298400000001</v>
      </c>
      <c r="I23" s="720">
        <v>65.167416000000003</v>
      </c>
      <c r="J23" s="727">
        <f>C23+G23</f>
        <v>1512.3239999999998</v>
      </c>
      <c r="K23" s="727">
        <f>D23+H23</f>
        <v>616.15746000000001</v>
      </c>
      <c r="L23" s="727">
        <f>E23+I23</f>
        <v>162.91854000000001</v>
      </c>
      <c r="M23" s="720">
        <v>556.14239999999995</v>
      </c>
      <c r="N23" s="720">
        <v>226.58589599999999</v>
      </c>
      <c r="O23" s="720">
        <v>59.911704</v>
      </c>
      <c r="P23" s="1064">
        <f t="shared" si="1"/>
        <v>842.63999999999987</v>
      </c>
      <c r="Q23" s="720">
        <v>370.76159999999999</v>
      </c>
      <c r="R23" s="720">
        <v>151.057264</v>
      </c>
      <c r="S23" s="720">
        <v>39.941136</v>
      </c>
      <c r="T23" s="727">
        <f>M23+Q23</f>
        <v>926.904</v>
      </c>
      <c r="U23" s="727">
        <f>N23+R23</f>
        <v>377.64315999999997</v>
      </c>
      <c r="V23" s="727">
        <f>O23+S23</f>
        <v>99.85284</v>
      </c>
      <c r="W23" s="727">
        <f t="shared" si="5"/>
        <v>2439.2280000000001</v>
      </c>
      <c r="X23" s="727">
        <f t="shared" si="5"/>
        <v>993.80061999999998</v>
      </c>
      <c r="Y23" s="727">
        <f t="shared" si="5"/>
        <v>262.77138000000002</v>
      </c>
    </row>
    <row r="24" spans="1:25" ht="50.1" customHeight="1" x14ac:dyDescent="0.2">
      <c r="A24" s="1604" t="s">
        <v>16</v>
      </c>
      <c r="B24" s="1605"/>
      <c r="C24" s="726">
        <f>SUM(C15:C23)</f>
        <v>45707.755848400004</v>
      </c>
      <c r="D24" s="726">
        <f>SUM(D15:D23)</f>
        <v>18622.437743385999</v>
      </c>
      <c r="E24" s="726">
        <f>SUM(E15:E23)</f>
        <v>4923.9631482140003</v>
      </c>
      <c r="F24" s="1064">
        <f t="shared" si="0"/>
        <v>69254.156740000006</v>
      </c>
      <c r="G24" s="726">
        <f t="shared" ref="G24:O24" si="6">SUM(G15:G23)</f>
        <v>26605.848200000004</v>
      </c>
      <c r="H24" s="726">
        <f t="shared" si="6"/>
        <v>10839.877602999999</v>
      </c>
      <c r="I24" s="726">
        <f t="shared" si="6"/>
        <v>2866.1841970000014</v>
      </c>
      <c r="J24" s="726">
        <f t="shared" si="6"/>
        <v>72313.604048399997</v>
      </c>
      <c r="K24" s="726">
        <f t="shared" si="6"/>
        <v>29462.315346386</v>
      </c>
      <c r="L24" s="726">
        <f t="shared" si="6"/>
        <v>7790.147345213999</v>
      </c>
      <c r="M24" s="726">
        <f t="shared" si="6"/>
        <v>37513.872000000003</v>
      </c>
      <c r="N24" s="726">
        <f t="shared" si="6"/>
        <v>15284.060879999997</v>
      </c>
      <c r="O24" s="726">
        <f t="shared" si="6"/>
        <v>4041.2671199999995</v>
      </c>
      <c r="P24" s="1064">
        <f t="shared" si="1"/>
        <v>56839.199999999997</v>
      </c>
      <c r="Q24" s="726">
        <f t="shared" ref="Q24:Y24" si="7">SUM(Q15:Q23)</f>
        <v>21715.148399999998</v>
      </c>
      <c r="R24" s="726">
        <f t="shared" si="7"/>
        <v>8847.2778859999999</v>
      </c>
      <c r="S24" s="726">
        <f t="shared" si="7"/>
        <v>2339.3137139999999</v>
      </c>
      <c r="T24" s="726">
        <f t="shared" si="7"/>
        <v>59229.020400000001</v>
      </c>
      <c r="U24" s="726">
        <f t="shared" si="7"/>
        <v>24131.338766000001</v>
      </c>
      <c r="V24" s="726">
        <f t="shared" si="7"/>
        <v>6380.5808339999985</v>
      </c>
      <c r="W24" s="726">
        <f t="shared" si="7"/>
        <v>131542.62444840002</v>
      </c>
      <c r="X24" s="726">
        <f t="shared" si="7"/>
        <v>53593.654112386008</v>
      </c>
      <c r="Y24" s="726">
        <f t="shared" si="7"/>
        <v>14170.728179214</v>
      </c>
    </row>
    <row r="25" spans="1:25" x14ac:dyDescent="0.2">
      <c r="A25" s="1058"/>
      <c r="B25" s="1058"/>
    </row>
    <row r="27" spans="1:25" x14ac:dyDescent="0.2">
      <c r="B27" s="93" t="s">
        <v>11</v>
      </c>
      <c r="F27" s="1069">
        <f>F24+P24</f>
        <v>126093.35674</v>
      </c>
    </row>
    <row r="29" spans="1:25" x14ac:dyDescent="0.2">
      <c r="A29" s="9" t="s">
        <v>1291</v>
      </c>
      <c r="D29" s="1052"/>
      <c r="E29" s="1052"/>
      <c r="F29" s="1063"/>
      <c r="K29" s="1598" t="s">
        <v>806</v>
      </c>
      <c r="L29" s="1598"/>
      <c r="M29" s="1598"/>
      <c r="N29" s="1598"/>
      <c r="O29" s="1058"/>
      <c r="P29" s="1063"/>
      <c r="T29" s="257" t="s">
        <v>803</v>
      </c>
      <c r="U29" s="257"/>
      <c r="V29" s="257"/>
      <c r="W29" s="257"/>
    </row>
    <row r="30" spans="1:25" x14ac:dyDescent="0.2">
      <c r="K30" s="1598" t="s">
        <v>807</v>
      </c>
      <c r="L30" s="1598"/>
      <c r="M30" s="1598"/>
      <c r="N30" s="1598"/>
      <c r="T30" s="1258" t="s">
        <v>802</v>
      </c>
      <c r="U30" s="1258"/>
      <c r="V30" s="1258"/>
      <c r="W30" s="1258"/>
    </row>
    <row r="31" spans="1:25" ht="15.75" x14ac:dyDescent="0.25">
      <c r="A31" s="9"/>
      <c r="B31" s="99"/>
      <c r="C31" s="99"/>
      <c r="D31" s="99"/>
      <c r="E31" s="99"/>
      <c r="F31" s="1062"/>
      <c r="G31" s="99"/>
      <c r="H31" s="99"/>
      <c r="I31" s="99"/>
      <c r="J31" s="99"/>
      <c r="K31" s="1598" t="s">
        <v>808</v>
      </c>
      <c r="L31" s="1598"/>
      <c r="M31" s="1598"/>
      <c r="N31" s="1598"/>
      <c r="O31" s="99"/>
      <c r="P31" s="1062"/>
      <c r="T31" s="1599"/>
      <c r="U31" s="1599"/>
      <c r="V31" s="1599"/>
      <c r="W31" s="1599"/>
    </row>
    <row r="32" spans="1:25" ht="15.75" x14ac:dyDescent="0.2">
      <c r="A32" s="1060"/>
      <c r="B32" s="1060"/>
      <c r="C32" s="1060"/>
      <c r="D32" s="1060"/>
      <c r="E32" s="1060"/>
      <c r="F32" s="1061"/>
      <c r="G32" s="1060"/>
      <c r="H32" s="1060"/>
      <c r="I32" s="1060"/>
      <c r="J32" s="1060"/>
      <c r="K32" s="1060"/>
      <c r="L32" s="1060"/>
      <c r="M32" s="1060"/>
      <c r="N32" s="1060"/>
      <c r="O32" s="1060"/>
      <c r="P32" s="1061"/>
      <c r="Q32" s="1060"/>
      <c r="R32" s="1060"/>
      <c r="S32" s="1060"/>
      <c r="T32" s="1060"/>
      <c r="U32" s="1060"/>
      <c r="V32" s="1060"/>
      <c r="W32" s="1060"/>
    </row>
    <row r="33" spans="1:25" ht="15.75" x14ac:dyDescent="0.2">
      <c r="A33" s="1060"/>
      <c r="B33" s="1060"/>
      <c r="C33" s="1060"/>
      <c r="D33" s="1060"/>
      <c r="E33" s="1060"/>
      <c r="F33" s="1061"/>
      <c r="G33" s="1060"/>
      <c r="H33" s="1060"/>
      <c r="I33" s="1060"/>
      <c r="J33" s="1060"/>
      <c r="K33" s="1060"/>
      <c r="L33" s="1060"/>
      <c r="M33" s="1060"/>
      <c r="N33" s="1060"/>
      <c r="O33" s="1060"/>
      <c r="P33" s="1061"/>
      <c r="Q33" s="1060"/>
      <c r="R33" s="1060"/>
      <c r="S33" s="1060"/>
      <c r="T33" s="1060"/>
      <c r="U33" s="1060"/>
      <c r="V33" s="1060"/>
      <c r="W33" s="1060"/>
    </row>
    <row r="34" spans="1:25" x14ac:dyDescent="0.2">
      <c r="T34" s="97"/>
      <c r="U34" s="97"/>
      <c r="V34" s="97"/>
      <c r="W34" s="97"/>
      <c r="X34" s="97"/>
      <c r="Y34" s="97"/>
    </row>
  </sheetData>
  <mergeCells count="24">
    <mergeCell ref="K31:N31"/>
    <mergeCell ref="T31:W31"/>
    <mergeCell ref="A14:B14"/>
    <mergeCell ref="A20:B20"/>
    <mergeCell ref="A24:B24"/>
    <mergeCell ref="K29:N29"/>
    <mergeCell ref="K30:N30"/>
    <mergeCell ref="T30:W30"/>
    <mergeCell ref="Q1:W1"/>
    <mergeCell ref="B4:W4"/>
    <mergeCell ref="B6:W6"/>
    <mergeCell ref="A8:B8"/>
    <mergeCell ref="C11:E11"/>
    <mergeCell ref="G11:I11"/>
    <mergeCell ref="J11:L11"/>
    <mergeCell ref="M11:O11"/>
    <mergeCell ref="Q11:S11"/>
    <mergeCell ref="X9:Y9"/>
    <mergeCell ref="A10:A11"/>
    <mergeCell ref="B10:B11"/>
    <mergeCell ref="C10:L10"/>
    <mergeCell ref="M10:V10"/>
    <mergeCell ref="W10:Y11"/>
    <mergeCell ref="T11:V11"/>
  </mergeCells>
  <printOptions horizontalCentered="1"/>
  <pageMargins left="0.70866141732283472" right="0.55000000000000004" top="0.23622047244094491" bottom="0" header="0.31496062992125984" footer="0.31496062992125984"/>
  <pageSetup paperSize="9" scale="59" orientation="landscape" r:id="rId1"/>
  <colBreaks count="1" manualBreakCount="1">
    <brk id="25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FFFF00"/>
    <pageSetUpPr fitToPage="1"/>
  </sheetPr>
  <dimension ref="A1:P49"/>
  <sheetViews>
    <sheetView topLeftCell="A16" zoomScaleSheetLayoutView="78" workbookViewId="0">
      <selection activeCell="C19" sqref="C19:L26"/>
    </sheetView>
  </sheetViews>
  <sheetFormatPr defaultColWidth="9.140625" defaultRowHeight="12.75" x14ac:dyDescent="0.2"/>
  <cols>
    <col min="1" max="1" width="7.42578125" style="89" customWidth="1"/>
    <col min="2" max="2" width="17.140625" style="89" customWidth="1"/>
    <col min="3" max="3" width="11" style="89" customWidth="1"/>
    <col min="4" max="4" width="10" style="89" customWidth="1"/>
    <col min="5" max="5" width="11.85546875" style="89" customWidth="1"/>
    <col min="6" max="6" width="12.140625" style="89" customWidth="1"/>
    <col min="7" max="7" width="13.28515625" style="89" customWidth="1"/>
    <col min="8" max="8" width="14.5703125" style="89" customWidth="1"/>
    <col min="9" max="9" width="12.7109375" style="89" customWidth="1"/>
    <col min="10" max="10" width="14" style="89" customWidth="1"/>
    <col min="11" max="11" width="10.85546875" style="89" customWidth="1"/>
    <col min="12" max="12" width="10.7109375" style="89" customWidth="1"/>
    <col min="13" max="16384" width="9.140625" style="89"/>
  </cols>
  <sheetData>
    <row r="1" spans="1:16" s="53" customFormat="1" x14ac:dyDescent="0.2">
      <c r="E1" s="1608"/>
      <c r="F1" s="1608"/>
      <c r="G1" s="1608"/>
      <c r="H1" s="1608"/>
      <c r="I1" s="1608"/>
      <c r="J1" s="147" t="s">
        <v>627</v>
      </c>
    </row>
    <row r="2" spans="1:16" s="53" customFormat="1" ht="15" x14ac:dyDescent="0.2">
      <c r="A2" s="1609" t="s">
        <v>0</v>
      </c>
      <c r="B2" s="1609"/>
      <c r="C2" s="1609"/>
      <c r="D2" s="1609"/>
      <c r="E2" s="1609"/>
      <c r="F2" s="1609"/>
      <c r="G2" s="1609"/>
      <c r="H2" s="1609"/>
      <c r="I2" s="1609"/>
      <c r="J2" s="1609"/>
    </row>
    <row r="3" spans="1:16" s="53" customFormat="1" ht="20.25" x14ac:dyDescent="0.3">
      <c r="A3" s="1163" t="s">
        <v>921</v>
      </c>
      <c r="B3" s="1163"/>
      <c r="C3" s="1163"/>
      <c r="D3" s="1163"/>
      <c r="E3" s="1163"/>
      <c r="F3" s="1163"/>
      <c r="G3" s="1163"/>
      <c r="H3" s="1163"/>
      <c r="I3" s="1163"/>
      <c r="J3" s="1163"/>
    </row>
    <row r="4" spans="1:16" s="53" customFormat="1" ht="14.25" customHeight="1" x14ac:dyDescent="0.2"/>
    <row r="5" spans="1:16" ht="19.5" customHeight="1" x14ac:dyDescent="0.25">
      <c r="A5" s="1611" t="s">
        <v>992</v>
      </c>
      <c r="B5" s="1611"/>
      <c r="C5" s="1611"/>
      <c r="D5" s="1611"/>
      <c r="E5" s="1611"/>
      <c r="F5" s="1611"/>
      <c r="G5" s="1611"/>
      <c r="H5" s="1611"/>
      <c r="I5" s="1611"/>
      <c r="J5" s="1611"/>
      <c r="K5" s="1611"/>
      <c r="L5" s="1611"/>
    </row>
    <row r="6" spans="1:16" ht="13.5" customHeight="1" x14ac:dyDescent="0.2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6" ht="0.75" customHeight="1" x14ac:dyDescent="0.2"/>
    <row r="8" spans="1:16" x14ac:dyDescent="0.2">
      <c r="A8" s="26" t="s">
        <v>687</v>
      </c>
      <c r="B8" s="26"/>
      <c r="C8" s="149"/>
      <c r="H8" s="1610" t="s">
        <v>812</v>
      </c>
      <c r="I8" s="1610"/>
      <c r="J8" s="1610"/>
    </row>
    <row r="9" spans="1:16" x14ac:dyDescent="0.2">
      <c r="A9" s="1193" t="s">
        <v>2</v>
      </c>
      <c r="B9" s="1193" t="s">
        <v>33</v>
      </c>
      <c r="C9" s="1607" t="s">
        <v>628</v>
      </c>
      <c r="D9" s="1607"/>
      <c r="E9" s="1607" t="s">
        <v>117</v>
      </c>
      <c r="F9" s="1607"/>
      <c r="G9" s="1607" t="s">
        <v>629</v>
      </c>
      <c r="H9" s="1607"/>
      <c r="I9" s="1607" t="s">
        <v>118</v>
      </c>
      <c r="J9" s="1607"/>
      <c r="K9" s="1607" t="s">
        <v>119</v>
      </c>
      <c r="L9" s="1607"/>
      <c r="O9" s="150"/>
      <c r="P9" s="151"/>
    </row>
    <row r="10" spans="1:16" ht="53.25" customHeight="1" x14ac:dyDescent="0.2">
      <c r="A10" s="1193"/>
      <c r="B10" s="1193"/>
      <c r="C10" s="178" t="s">
        <v>630</v>
      </c>
      <c r="D10" s="178" t="s">
        <v>631</v>
      </c>
      <c r="E10" s="178" t="s">
        <v>632</v>
      </c>
      <c r="F10" s="178" t="s">
        <v>633</v>
      </c>
      <c r="G10" s="178" t="s">
        <v>632</v>
      </c>
      <c r="H10" s="178" t="s">
        <v>633</v>
      </c>
      <c r="I10" s="178" t="s">
        <v>630</v>
      </c>
      <c r="J10" s="178" t="s">
        <v>631</v>
      </c>
      <c r="K10" s="178" t="s">
        <v>630</v>
      </c>
      <c r="L10" s="178" t="s">
        <v>631</v>
      </c>
    </row>
    <row r="11" spans="1:16" x14ac:dyDescent="0.2">
      <c r="A11" s="178">
        <v>1</v>
      </c>
      <c r="B11" s="178">
        <v>2</v>
      </c>
      <c r="C11" s="178">
        <v>3</v>
      </c>
      <c r="D11" s="178">
        <v>4</v>
      </c>
      <c r="E11" s="178">
        <v>5</v>
      </c>
      <c r="F11" s="178">
        <v>6</v>
      </c>
      <c r="G11" s="178">
        <v>7</v>
      </c>
      <c r="H11" s="178">
        <v>8</v>
      </c>
      <c r="I11" s="178">
        <v>9</v>
      </c>
      <c r="J11" s="178">
        <v>10</v>
      </c>
      <c r="K11" s="178">
        <v>11</v>
      </c>
      <c r="L11" s="178">
        <v>12</v>
      </c>
    </row>
    <row r="12" spans="1:16" s="163" customFormat="1" x14ac:dyDescent="0.2">
      <c r="A12" s="157">
        <v>1</v>
      </c>
      <c r="B12" s="154" t="s">
        <v>641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6" s="163" customFormat="1" x14ac:dyDescent="0.2">
      <c r="A13" s="157">
        <v>2</v>
      </c>
      <c r="B13" s="154" t="s">
        <v>642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6" s="163" customFormat="1" x14ac:dyDescent="0.2">
      <c r="A14" s="157">
        <v>3</v>
      </c>
      <c r="B14" s="154" t="s">
        <v>643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6" s="163" customFormat="1" x14ac:dyDescent="0.2">
      <c r="A15" s="157">
        <v>4</v>
      </c>
      <c r="B15" s="154" t="s">
        <v>644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6" s="163" customFormat="1" x14ac:dyDescent="0.2">
      <c r="A16" s="157">
        <v>5</v>
      </c>
      <c r="B16" s="154" t="s">
        <v>645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2" s="163" customFormat="1" x14ac:dyDescent="0.2">
      <c r="A17" s="157">
        <v>6</v>
      </c>
      <c r="B17" s="154" t="s">
        <v>646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2" s="163" customFormat="1" x14ac:dyDescent="0.2">
      <c r="A18" s="157">
        <v>7</v>
      </c>
      <c r="B18" s="154" t="s">
        <v>647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2" s="163" customFormat="1" ht="12.75" customHeight="1" x14ac:dyDescent="0.2">
      <c r="A19" s="157">
        <v>8</v>
      </c>
      <c r="B19" s="154" t="s">
        <v>648</v>
      </c>
      <c r="C19" s="1509" t="s">
        <v>666</v>
      </c>
      <c r="D19" s="1510"/>
      <c r="E19" s="1510"/>
      <c r="F19" s="1510"/>
      <c r="G19" s="1510"/>
      <c r="H19" s="1510"/>
      <c r="I19" s="1510"/>
      <c r="J19" s="1510"/>
      <c r="K19" s="1510"/>
      <c r="L19" s="1511"/>
    </row>
    <row r="20" spans="1:12" s="163" customFormat="1" ht="12.75" customHeight="1" x14ac:dyDescent="0.2">
      <c r="A20" s="157">
        <v>9</v>
      </c>
      <c r="B20" s="154" t="s">
        <v>649</v>
      </c>
      <c r="C20" s="1512"/>
      <c r="D20" s="1513"/>
      <c r="E20" s="1513"/>
      <c r="F20" s="1513"/>
      <c r="G20" s="1513"/>
      <c r="H20" s="1513"/>
      <c r="I20" s="1513"/>
      <c r="J20" s="1513"/>
      <c r="K20" s="1513"/>
      <c r="L20" s="1514"/>
    </row>
    <row r="21" spans="1:12" s="163" customFormat="1" ht="12.75" customHeight="1" x14ac:dyDescent="0.2">
      <c r="A21" s="157">
        <v>10</v>
      </c>
      <c r="B21" s="154" t="s">
        <v>650</v>
      </c>
      <c r="C21" s="1512"/>
      <c r="D21" s="1513"/>
      <c r="E21" s="1513"/>
      <c r="F21" s="1513"/>
      <c r="G21" s="1513"/>
      <c r="H21" s="1513"/>
      <c r="I21" s="1513"/>
      <c r="J21" s="1513"/>
      <c r="K21" s="1513"/>
      <c r="L21" s="1514"/>
    </row>
    <row r="22" spans="1:12" s="163" customFormat="1" ht="12.75" customHeight="1" x14ac:dyDescent="0.2">
      <c r="A22" s="157">
        <v>11</v>
      </c>
      <c r="B22" s="154" t="s">
        <v>651</v>
      </c>
      <c r="C22" s="1512"/>
      <c r="D22" s="1513"/>
      <c r="E22" s="1513"/>
      <c r="F22" s="1513"/>
      <c r="G22" s="1513"/>
      <c r="H22" s="1513"/>
      <c r="I22" s="1513"/>
      <c r="J22" s="1513"/>
      <c r="K22" s="1513"/>
      <c r="L22" s="1514"/>
    </row>
    <row r="23" spans="1:12" ht="12.75" customHeight="1" x14ac:dyDescent="0.2">
      <c r="A23" s="157">
        <v>12</v>
      </c>
      <c r="B23" s="154" t="s">
        <v>652</v>
      </c>
      <c r="C23" s="1512"/>
      <c r="D23" s="1513"/>
      <c r="E23" s="1513"/>
      <c r="F23" s="1513"/>
      <c r="G23" s="1513"/>
      <c r="H23" s="1513"/>
      <c r="I23" s="1513"/>
      <c r="J23" s="1513"/>
      <c r="K23" s="1513"/>
      <c r="L23" s="1514"/>
    </row>
    <row r="24" spans="1:12" ht="12.75" customHeight="1" x14ac:dyDescent="0.2">
      <c r="A24" s="157">
        <v>13</v>
      </c>
      <c r="B24" s="154" t="s">
        <v>653</v>
      </c>
      <c r="C24" s="1512"/>
      <c r="D24" s="1513"/>
      <c r="E24" s="1513"/>
      <c r="F24" s="1513"/>
      <c r="G24" s="1513"/>
      <c r="H24" s="1513"/>
      <c r="I24" s="1513"/>
      <c r="J24" s="1513"/>
      <c r="K24" s="1513"/>
      <c r="L24" s="1514"/>
    </row>
    <row r="25" spans="1:12" ht="12.75" customHeight="1" x14ac:dyDescent="0.2">
      <c r="A25" s="157">
        <v>14</v>
      </c>
      <c r="B25" s="154" t="s">
        <v>654</v>
      </c>
      <c r="C25" s="1512"/>
      <c r="D25" s="1513"/>
      <c r="E25" s="1513"/>
      <c r="F25" s="1513"/>
      <c r="G25" s="1513"/>
      <c r="H25" s="1513"/>
      <c r="I25" s="1513"/>
      <c r="J25" s="1513"/>
      <c r="K25" s="1513"/>
      <c r="L25" s="1514"/>
    </row>
    <row r="26" spans="1:12" ht="12.75" customHeight="1" x14ac:dyDescent="0.2">
      <c r="A26" s="157">
        <v>15</v>
      </c>
      <c r="B26" s="154" t="s">
        <v>655</v>
      </c>
      <c r="C26" s="1515"/>
      <c r="D26" s="1516"/>
      <c r="E26" s="1516"/>
      <c r="F26" s="1516"/>
      <c r="G26" s="1516"/>
      <c r="H26" s="1516"/>
      <c r="I26" s="1516"/>
      <c r="J26" s="1516"/>
      <c r="K26" s="1516"/>
      <c r="L26" s="1517"/>
    </row>
    <row r="27" spans="1:12" x14ac:dyDescent="0.2">
      <c r="A27" s="157">
        <v>16</v>
      </c>
      <c r="B27" s="154" t="s">
        <v>656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x14ac:dyDescent="0.2">
      <c r="A28" s="157">
        <v>17</v>
      </c>
      <c r="B28" s="154" t="s">
        <v>657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x14ac:dyDescent="0.2">
      <c r="A29" s="157">
        <v>18</v>
      </c>
      <c r="B29" s="154" t="s">
        <v>658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x14ac:dyDescent="0.2">
      <c r="A30" s="157">
        <v>19</v>
      </c>
      <c r="B30" s="154" t="s">
        <v>659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x14ac:dyDescent="0.2">
      <c r="A31" s="157">
        <v>20</v>
      </c>
      <c r="B31" s="154" t="s">
        <v>660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x14ac:dyDescent="0.2">
      <c r="A32" s="157">
        <v>21</v>
      </c>
      <c r="B32" s="154" t="s">
        <v>661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1:12" x14ac:dyDescent="0.2">
      <c r="A33" s="157">
        <v>22</v>
      </c>
      <c r="B33" s="154" t="s">
        <v>662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x14ac:dyDescent="0.2">
      <c r="A34" s="157">
        <v>23</v>
      </c>
      <c r="B34" s="154" t="s">
        <v>663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 x14ac:dyDescent="0.2">
      <c r="A35" s="155">
        <v>24</v>
      </c>
      <c r="B35" s="154" t="s">
        <v>664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x14ac:dyDescent="0.2">
      <c r="A36" s="1152" t="s">
        <v>16</v>
      </c>
      <c r="B36" s="1154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x14ac:dyDescent="0.2">
      <c r="A37" s="58"/>
      <c r="B37" s="73"/>
      <c r="C37" s="73"/>
      <c r="D37" s="151"/>
      <c r="E37" s="151"/>
      <c r="F37" s="151"/>
      <c r="G37" s="151"/>
      <c r="H37" s="151"/>
      <c r="I37" s="151"/>
      <c r="J37" s="151"/>
    </row>
    <row r="38" spans="1:12" x14ac:dyDescent="0.2">
      <c r="A38" s="58"/>
      <c r="B38" s="73"/>
      <c r="C38" s="73"/>
      <c r="D38" s="151"/>
      <c r="E38" s="151"/>
      <c r="F38" s="151"/>
      <c r="G38" s="151"/>
      <c r="H38" s="151"/>
      <c r="I38" s="151"/>
      <c r="J38" s="151"/>
      <c r="K38" s="261"/>
      <c r="L38" s="261"/>
    </row>
    <row r="39" spans="1:12" x14ac:dyDescent="0.2">
      <c r="A39" s="58"/>
      <c r="B39" s="73"/>
      <c r="C39" s="73"/>
      <c r="D39" s="151"/>
      <c r="E39" s="151"/>
      <c r="F39" s="151"/>
      <c r="G39" s="151"/>
      <c r="H39" s="151"/>
      <c r="I39" s="151"/>
      <c r="J39" s="151"/>
      <c r="K39" s="261"/>
      <c r="L39" s="261"/>
    </row>
    <row r="40" spans="1:12" ht="15.75" customHeight="1" x14ac:dyDescent="0.2">
      <c r="A40" s="9" t="s">
        <v>1191</v>
      </c>
      <c r="B40" s="61"/>
      <c r="C40" s="61"/>
      <c r="D40" s="1434" t="s">
        <v>806</v>
      </c>
      <c r="E40" s="1434"/>
      <c r="F40" s="1434"/>
      <c r="G40" s="1434"/>
      <c r="H40" s="1258" t="s">
        <v>803</v>
      </c>
      <c r="I40" s="1258"/>
      <c r="J40" s="1258"/>
      <c r="K40" s="1258"/>
      <c r="L40" s="1258"/>
    </row>
    <row r="41" spans="1:12" ht="12.75" customHeight="1" x14ac:dyDescent="0.2">
      <c r="A41" s="265"/>
      <c r="B41" s="265"/>
      <c r="C41" s="265"/>
      <c r="D41" s="1434" t="s">
        <v>807</v>
      </c>
      <c r="E41" s="1434"/>
      <c r="F41" s="1434"/>
      <c r="G41" s="1434"/>
      <c r="H41" s="1258" t="s">
        <v>802</v>
      </c>
      <c r="I41" s="1258"/>
      <c r="J41" s="1258"/>
      <c r="K41" s="1258"/>
      <c r="L41" s="1258"/>
    </row>
    <row r="42" spans="1:12" ht="12.75" customHeight="1" x14ac:dyDescent="0.2">
      <c r="A42" s="262"/>
      <c r="B42" s="262"/>
      <c r="C42" s="262"/>
      <c r="D42" s="1434" t="s">
        <v>808</v>
      </c>
      <c r="E42" s="1434"/>
      <c r="F42" s="1434"/>
      <c r="G42" s="1434"/>
      <c r="H42" s="265"/>
      <c r="I42" s="265"/>
      <c r="J42" s="265"/>
      <c r="K42" s="265"/>
      <c r="L42" s="261"/>
    </row>
    <row r="43" spans="1:12" x14ac:dyDescent="0.2">
      <c r="A43" s="61"/>
      <c r="B43" s="61"/>
      <c r="C43" s="61"/>
      <c r="D43" s="261"/>
      <c r="E43" s="61"/>
      <c r="F43" s="261"/>
      <c r="G43" s="261"/>
      <c r="H43" s="140"/>
      <c r="I43" s="140"/>
      <c r="J43" s="140"/>
      <c r="K43" s="261"/>
      <c r="L43" s="261"/>
    </row>
    <row r="44" spans="1:12" x14ac:dyDescent="0.2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</row>
    <row r="45" spans="1:12" x14ac:dyDescent="0.2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</row>
    <row r="47" spans="1:12" x14ac:dyDescent="0.2">
      <c r="A47" s="1606"/>
      <c r="B47" s="1606"/>
      <c r="C47" s="1606"/>
      <c r="D47" s="1606"/>
      <c r="E47" s="1606"/>
      <c r="F47" s="1606"/>
      <c r="G47" s="1606"/>
      <c r="H47" s="1606"/>
      <c r="I47" s="1606"/>
      <c r="J47" s="1606"/>
    </row>
    <row r="49" spans="1:10" x14ac:dyDescent="0.2">
      <c r="A49" s="1606"/>
      <c r="B49" s="1606"/>
      <c r="C49" s="1606"/>
      <c r="D49" s="1606"/>
      <c r="E49" s="1606"/>
      <c r="F49" s="1606"/>
      <c r="G49" s="1606"/>
      <c r="H49" s="1606"/>
      <c r="I49" s="1606"/>
      <c r="J49" s="1606"/>
    </row>
  </sheetData>
  <mergeCells count="21">
    <mergeCell ref="E1:I1"/>
    <mergeCell ref="A2:J2"/>
    <mergeCell ref="A3:J3"/>
    <mergeCell ref="H8:J8"/>
    <mergeCell ref="A5:L5"/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D40:G40"/>
    <mergeCell ref="D41:G41"/>
    <mergeCell ref="D42:G42"/>
    <mergeCell ref="H40:L40"/>
    <mergeCell ref="H41:L41"/>
    <mergeCell ref="K9:L9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FF00"/>
    <pageSetUpPr fitToPage="1"/>
  </sheetPr>
  <dimension ref="A1:P49"/>
  <sheetViews>
    <sheetView topLeftCell="A19" zoomScaleSheetLayoutView="78" workbookViewId="0">
      <selection activeCell="I18" sqref="I18"/>
    </sheetView>
  </sheetViews>
  <sheetFormatPr defaultColWidth="9.140625" defaultRowHeight="12.75" x14ac:dyDescent="0.2"/>
  <cols>
    <col min="1" max="1" width="7.42578125" style="89" customWidth="1"/>
    <col min="2" max="2" width="17.140625" style="89" customWidth="1"/>
    <col min="3" max="3" width="11" style="89" customWidth="1"/>
    <col min="4" max="4" width="10" style="89" customWidth="1"/>
    <col min="5" max="5" width="11.85546875" style="89" customWidth="1"/>
    <col min="6" max="6" width="12.140625" style="89" customWidth="1"/>
    <col min="7" max="7" width="13.28515625" style="89" customWidth="1"/>
    <col min="8" max="8" width="14.5703125" style="89" customWidth="1"/>
    <col min="9" max="9" width="12" style="89" customWidth="1"/>
    <col min="10" max="10" width="13.140625" style="89" customWidth="1"/>
    <col min="11" max="11" width="10.85546875" style="89" customWidth="1"/>
    <col min="12" max="12" width="10.7109375" style="89" customWidth="1"/>
    <col min="13" max="16384" width="9.140625" style="89"/>
  </cols>
  <sheetData>
    <row r="1" spans="1:16" s="53" customFormat="1" x14ac:dyDescent="0.2">
      <c r="E1" s="1608"/>
      <c r="F1" s="1608"/>
      <c r="G1" s="1608"/>
      <c r="H1" s="1608"/>
      <c r="I1" s="1608"/>
      <c r="J1" s="147" t="s">
        <v>634</v>
      </c>
    </row>
    <row r="2" spans="1:16" s="53" customFormat="1" ht="15" x14ac:dyDescent="0.2">
      <c r="A2" s="1609" t="s">
        <v>0</v>
      </c>
      <c r="B2" s="1609"/>
      <c r="C2" s="1609"/>
      <c r="D2" s="1609"/>
      <c r="E2" s="1609"/>
      <c r="F2" s="1609"/>
      <c r="G2" s="1609"/>
      <c r="H2" s="1609"/>
      <c r="I2" s="1609"/>
      <c r="J2" s="1609"/>
    </row>
    <row r="3" spans="1:16" s="53" customFormat="1" ht="20.25" x14ac:dyDescent="0.3">
      <c r="A3" s="1163" t="s">
        <v>921</v>
      </c>
      <c r="B3" s="1163"/>
      <c r="C3" s="1163"/>
      <c r="D3" s="1163"/>
      <c r="E3" s="1163"/>
      <c r="F3" s="1163"/>
      <c r="G3" s="1163"/>
      <c r="H3" s="1163"/>
      <c r="I3" s="1163"/>
      <c r="J3" s="1163"/>
    </row>
    <row r="4" spans="1:16" s="53" customFormat="1" ht="14.25" customHeight="1" x14ac:dyDescent="0.2"/>
    <row r="5" spans="1:16" ht="16.5" customHeight="1" x14ac:dyDescent="0.25">
      <c r="A5" s="1611" t="s">
        <v>993</v>
      </c>
      <c r="B5" s="1611"/>
      <c r="C5" s="1611"/>
      <c r="D5" s="1611"/>
      <c r="E5" s="1611"/>
      <c r="F5" s="1611"/>
      <c r="G5" s="1611"/>
      <c r="H5" s="1611"/>
      <c r="I5" s="1611"/>
      <c r="J5" s="1611"/>
      <c r="K5" s="1611"/>
      <c r="L5" s="1611"/>
    </row>
    <row r="6" spans="1:16" ht="13.5" customHeight="1" x14ac:dyDescent="0.2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6" ht="0.75" customHeight="1" x14ac:dyDescent="0.2"/>
    <row r="8" spans="1:16" x14ac:dyDescent="0.2">
      <c r="A8" s="26" t="s">
        <v>687</v>
      </c>
      <c r="B8" s="26"/>
      <c r="C8" s="149"/>
      <c r="H8" s="1610" t="s">
        <v>812</v>
      </c>
      <c r="I8" s="1610"/>
      <c r="J8" s="1610"/>
    </row>
    <row r="9" spans="1:16" x14ac:dyDescent="0.2">
      <c r="A9" s="1193" t="s">
        <v>2</v>
      </c>
      <c r="B9" s="1193" t="s">
        <v>33</v>
      </c>
      <c r="C9" s="1607" t="s">
        <v>628</v>
      </c>
      <c r="D9" s="1607"/>
      <c r="E9" s="1607" t="s">
        <v>117</v>
      </c>
      <c r="F9" s="1607"/>
      <c r="G9" s="1607" t="s">
        <v>629</v>
      </c>
      <c r="H9" s="1607"/>
      <c r="I9" s="1607" t="s">
        <v>118</v>
      </c>
      <c r="J9" s="1607"/>
      <c r="K9" s="1607" t="s">
        <v>119</v>
      </c>
      <c r="L9" s="1607"/>
      <c r="O9" s="150"/>
      <c r="P9" s="151"/>
    </row>
    <row r="10" spans="1:16" ht="53.25" customHeight="1" x14ac:dyDescent="0.2">
      <c r="A10" s="1193"/>
      <c r="B10" s="1193"/>
      <c r="C10" s="178" t="s">
        <v>630</v>
      </c>
      <c r="D10" s="178" t="s">
        <v>631</v>
      </c>
      <c r="E10" s="178" t="s">
        <v>632</v>
      </c>
      <c r="F10" s="178" t="s">
        <v>633</v>
      </c>
      <c r="G10" s="178" t="s">
        <v>632</v>
      </c>
      <c r="H10" s="178" t="s">
        <v>633</v>
      </c>
      <c r="I10" s="178" t="s">
        <v>630</v>
      </c>
      <c r="J10" s="178" t="s">
        <v>631</v>
      </c>
      <c r="K10" s="178" t="s">
        <v>630</v>
      </c>
      <c r="L10" s="178" t="s">
        <v>631</v>
      </c>
    </row>
    <row r="11" spans="1:16" x14ac:dyDescent="0.2">
      <c r="A11" s="178">
        <v>1</v>
      </c>
      <c r="B11" s="178">
        <v>2</v>
      </c>
      <c r="C11" s="178">
        <v>3</v>
      </c>
      <c r="D11" s="178">
        <v>4</v>
      </c>
      <c r="E11" s="178">
        <v>5</v>
      </c>
      <c r="F11" s="178">
        <v>6</v>
      </c>
      <c r="G11" s="178">
        <v>7</v>
      </c>
      <c r="H11" s="178">
        <v>8</v>
      </c>
      <c r="I11" s="178">
        <v>9</v>
      </c>
      <c r="J11" s="178">
        <v>10</v>
      </c>
      <c r="K11" s="178">
        <v>11</v>
      </c>
      <c r="L11" s="178">
        <v>12</v>
      </c>
    </row>
    <row r="12" spans="1:16" s="163" customFormat="1" x14ac:dyDescent="0.2">
      <c r="A12" s="157">
        <v>1</v>
      </c>
      <c r="B12" s="154" t="s">
        <v>641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6" s="163" customFormat="1" x14ac:dyDescent="0.2">
      <c r="A13" s="157">
        <v>2</v>
      </c>
      <c r="B13" s="154" t="s">
        <v>642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6" s="163" customFormat="1" x14ac:dyDescent="0.2">
      <c r="A14" s="157">
        <v>3</v>
      </c>
      <c r="B14" s="154" t="s">
        <v>643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6" s="163" customFormat="1" x14ac:dyDescent="0.2">
      <c r="A15" s="157">
        <v>4</v>
      </c>
      <c r="B15" s="154" t="s">
        <v>644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6" s="163" customFormat="1" x14ac:dyDescent="0.2">
      <c r="A16" s="157">
        <v>5</v>
      </c>
      <c r="B16" s="154" t="s">
        <v>645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2" s="163" customFormat="1" x14ac:dyDescent="0.2">
      <c r="A17" s="157">
        <v>6</v>
      </c>
      <c r="B17" s="154" t="s">
        <v>646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2" s="163" customFormat="1" x14ac:dyDescent="0.2">
      <c r="A18" s="157">
        <v>7</v>
      </c>
      <c r="B18" s="154" t="s">
        <v>647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2" s="163" customFormat="1" x14ac:dyDescent="0.2">
      <c r="A19" s="157">
        <v>8</v>
      </c>
      <c r="B19" s="154" t="s">
        <v>648</v>
      </c>
      <c r="C19" s="1509" t="s">
        <v>666</v>
      </c>
      <c r="D19" s="1510"/>
      <c r="E19" s="1510"/>
      <c r="F19" s="1510"/>
      <c r="G19" s="1510"/>
      <c r="H19" s="1510"/>
      <c r="I19" s="1510"/>
      <c r="J19" s="1510"/>
      <c r="K19" s="1510"/>
      <c r="L19" s="1511"/>
    </row>
    <row r="20" spans="1:12" s="163" customFormat="1" x14ac:dyDescent="0.2">
      <c r="A20" s="157">
        <v>9</v>
      </c>
      <c r="B20" s="154" t="s">
        <v>649</v>
      </c>
      <c r="C20" s="1512"/>
      <c r="D20" s="1513"/>
      <c r="E20" s="1513"/>
      <c r="F20" s="1513"/>
      <c r="G20" s="1513"/>
      <c r="H20" s="1513"/>
      <c r="I20" s="1513"/>
      <c r="J20" s="1513"/>
      <c r="K20" s="1513"/>
      <c r="L20" s="1514"/>
    </row>
    <row r="21" spans="1:12" s="163" customFormat="1" x14ac:dyDescent="0.2">
      <c r="A21" s="157">
        <v>10</v>
      </c>
      <c r="B21" s="154" t="s">
        <v>650</v>
      </c>
      <c r="C21" s="1512"/>
      <c r="D21" s="1513"/>
      <c r="E21" s="1513"/>
      <c r="F21" s="1513"/>
      <c r="G21" s="1513"/>
      <c r="H21" s="1513"/>
      <c r="I21" s="1513"/>
      <c r="J21" s="1513"/>
      <c r="K21" s="1513"/>
      <c r="L21" s="1514"/>
    </row>
    <row r="22" spans="1:12" x14ac:dyDescent="0.2">
      <c r="A22" s="157">
        <v>11</v>
      </c>
      <c r="B22" s="154" t="s">
        <v>651</v>
      </c>
      <c r="C22" s="1512"/>
      <c r="D22" s="1513"/>
      <c r="E22" s="1513"/>
      <c r="F22" s="1513"/>
      <c r="G22" s="1513"/>
      <c r="H22" s="1513"/>
      <c r="I22" s="1513"/>
      <c r="J22" s="1513"/>
      <c r="K22" s="1513"/>
      <c r="L22" s="1514"/>
    </row>
    <row r="23" spans="1:12" x14ac:dyDescent="0.2">
      <c r="A23" s="157">
        <v>12</v>
      </c>
      <c r="B23" s="154" t="s">
        <v>652</v>
      </c>
      <c r="C23" s="1512"/>
      <c r="D23" s="1513"/>
      <c r="E23" s="1513"/>
      <c r="F23" s="1513"/>
      <c r="G23" s="1513"/>
      <c r="H23" s="1513"/>
      <c r="I23" s="1513"/>
      <c r="J23" s="1513"/>
      <c r="K23" s="1513"/>
      <c r="L23" s="1514"/>
    </row>
    <row r="24" spans="1:12" x14ac:dyDescent="0.2">
      <c r="A24" s="157">
        <v>13</v>
      </c>
      <c r="B24" s="154" t="s">
        <v>653</v>
      </c>
      <c r="C24" s="1512"/>
      <c r="D24" s="1513"/>
      <c r="E24" s="1513"/>
      <c r="F24" s="1513"/>
      <c r="G24" s="1513"/>
      <c r="H24" s="1513"/>
      <c r="I24" s="1513"/>
      <c r="J24" s="1513"/>
      <c r="K24" s="1513"/>
      <c r="L24" s="1514"/>
    </row>
    <row r="25" spans="1:12" x14ac:dyDescent="0.2">
      <c r="A25" s="157">
        <v>14</v>
      </c>
      <c r="B25" s="154" t="s">
        <v>654</v>
      </c>
      <c r="C25" s="1512"/>
      <c r="D25" s="1513"/>
      <c r="E25" s="1513"/>
      <c r="F25" s="1513"/>
      <c r="G25" s="1513"/>
      <c r="H25" s="1513"/>
      <c r="I25" s="1513"/>
      <c r="J25" s="1513"/>
      <c r="K25" s="1513"/>
      <c r="L25" s="1514"/>
    </row>
    <row r="26" spans="1:12" x14ac:dyDescent="0.2">
      <c r="A26" s="157">
        <v>15</v>
      </c>
      <c r="B26" s="154" t="s">
        <v>655</v>
      </c>
      <c r="C26" s="1515"/>
      <c r="D26" s="1516"/>
      <c r="E26" s="1516"/>
      <c r="F26" s="1516"/>
      <c r="G26" s="1516"/>
      <c r="H26" s="1516"/>
      <c r="I26" s="1516"/>
      <c r="J26" s="1516"/>
      <c r="K26" s="1516"/>
      <c r="L26" s="1517"/>
    </row>
    <row r="27" spans="1:12" x14ac:dyDescent="0.2">
      <c r="A27" s="157">
        <v>16</v>
      </c>
      <c r="B27" s="154" t="s">
        <v>656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x14ac:dyDescent="0.2">
      <c r="A28" s="157">
        <v>17</v>
      </c>
      <c r="B28" s="154" t="s">
        <v>657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x14ac:dyDescent="0.2">
      <c r="A29" s="157">
        <v>18</v>
      </c>
      <c r="B29" s="154" t="s">
        <v>658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x14ac:dyDescent="0.2">
      <c r="A30" s="157">
        <v>19</v>
      </c>
      <c r="B30" s="154" t="s">
        <v>659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x14ac:dyDescent="0.2">
      <c r="A31" s="157">
        <v>20</v>
      </c>
      <c r="B31" s="154" t="s">
        <v>660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x14ac:dyDescent="0.2">
      <c r="A32" s="157">
        <v>21</v>
      </c>
      <c r="B32" s="154" t="s">
        <v>661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1:12" x14ac:dyDescent="0.2">
      <c r="A33" s="157">
        <v>22</v>
      </c>
      <c r="B33" s="154" t="s">
        <v>662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x14ac:dyDescent="0.2">
      <c r="A34" s="157">
        <v>23</v>
      </c>
      <c r="B34" s="154" t="s">
        <v>663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 x14ac:dyDescent="0.2">
      <c r="A35" s="155">
        <v>24</v>
      </c>
      <c r="B35" s="154" t="s">
        <v>664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x14ac:dyDescent="0.2">
      <c r="A36" s="1152" t="s">
        <v>16</v>
      </c>
      <c r="B36" s="1154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x14ac:dyDescent="0.2">
      <c r="A37" s="58"/>
      <c r="B37" s="73"/>
      <c r="C37" s="73"/>
      <c r="D37" s="151"/>
      <c r="E37" s="151"/>
      <c r="F37" s="151"/>
      <c r="G37" s="151"/>
      <c r="H37" s="151"/>
      <c r="I37" s="151"/>
      <c r="J37" s="151"/>
    </row>
    <row r="38" spans="1:12" x14ac:dyDescent="0.2">
      <c r="A38" s="58"/>
      <c r="B38" s="73"/>
      <c r="C38" s="73"/>
      <c r="D38" s="151"/>
      <c r="E38" s="151"/>
      <c r="F38" s="151"/>
      <c r="G38" s="151"/>
      <c r="H38" s="151"/>
      <c r="I38" s="151"/>
      <c r="J38" s="151"/>
    </row>
    <row r="39" spans="1:12" x14ac:dyDescent="0.2">
      <c r="A39" s="9" t="s">
        <v>1191</v>
      </c>
      <c r="B39" s="61"/>
      <c r="C39" s="61"/>
      <c r="D39" s="1434" t="s">
        <v>806</v>
      </c>
      <c r="E39" s="1434"/>
      <c r="F39" s="1434"/>
      <c r="G39" s="1434"/>
      <c r="H39" s="1258" t="s">
        <v>803</v>
      </c>
      <c r="I39" s="1258"/>
      <c r="J39" s="1258"/>
      <c r="K39" s="1258"/>
      <c r="L39" s="1258"/>
    </row>
    <row r="40" spans="1:12" ht="15.75" customHeight="1" x14ac:dyDescent="0.2">
      <c r="A40" s="265"/>
      <c r="B40" s="265"/>
      <c r="C40" s="265"/>
      <c r="D40" s="1434" t="s">
        <v>807</v>
      </c>
      <c r="E40" s="1434"/>
      <c r="F40" s="1434"/>
      <c r="G40" s="1434"/>
      <c r="H40" s="1258" t="s">
        <v>802</v>
      </c>
      <c r="I40" s="1258"/>
      <c r="J40" s="1258"/>
      <c r="K40" s="1258"/>
      <c r="L40" s="1258"/>
    </row>
    <row r="41" spans="1:12" ht="12.75" customHeight="1" x14ac:dyDescent="0.2">
      <c r="A41" s="265"/>
      <c r="B41" s="265"/>
      <c r="C41" s="265"/>
      <c r="D41" s="1434" t="s">
        <v>808</v>
      </c>
      <c r="E41" s="1434"/>
      <c r="F41" s="1434"/>
      <c r="G41" s="1434"/>
      <c r="H41" s="265"/>
      <c r="I41" s="265"/>
      <c r="J41" s="265"/>
      <c r="K41" s="261"/>
    </row>
    <row r="42" spans="1:12" ht="12.75" customHeight="1" x14ac:dyDescent="0.2">
      <c r="A42" s="262"/>
      <c r="B42" s="262"/>
      <c r="C42" s="262"/>
      <c r="D42" s="262"/>
      <c r="E42" s="262"/>
      <c r="F42" s="262"/>
      <c r="G42" s="262"/>
      <c r="H42" s="265"/>
      <c r="I42" s="265"/>
      <c r="J42" s="265"/>
      <c r="K42" s="265"/>
    </row>
    <row r="43" spans="1:12" x14ac:dyDescent="0.2">
      <c r="A43" s="61"/>
      <c r="B43" s="61"/>
      <c r="C43" s="61"/>
      <c r="D43" s="261"/>
      <c r="E43" s="61"/>
      <c r="F43" s="261"/>
      <c r="G43" s="261"/>
      <c r="H43" s="140"/>
      <c r="I43" s="140"/>
      <c r="J43" s="140"/>
      <c r="K43" s="261"/>
    </row>
    <row r="44" spans="1:12" x14ac:dyDescent="0.2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</row>
    <row r="47" spans="1:12" x14ac:dyDescent="0.2">
      <c r="A47" s="1606"/>
      <c r="B47" s="1606"/>
      <c r="C47" s="1606"/>
      <c r="D47" s="1606"/>
      <c r="E47" s="1606"/>
      <c r="F47" s="1606"/>
      <c r="G47" s="1606"/>
      <c r="H47" s="1606"/>
      <c r="I47" s="1606"/>
      <c r="J47" s="1606"/>
    </row>
    <row r="49" spans="1:10" x14ac:dyDescent="0.2">
      <c r="A49" s="1606"/>
      <c r="B49" s="1606"/>
      <c r="C49" s="1606"/>
      <c r="D49" s="1606"/>
      <c r="E49" s="1606"/>
      <c r="F49" s="1606"/>
      <c r="G49" s="1606"/>
      <c r="H49" s="1606"/>
      <c r="I49" s="1606"/>
      <c r="J49" s="1606"/>
    </row>
  </sheetData>
  <mergeCells count="21">
    <mergeCell ref="E1:I1"/>
    <mergeCell ref="A2:J2"/>
    <mergeCell ref="A3:J3"/>
    <mergeCell ref="H8:J8"/>
    <mergeCell ref="A5:L5"/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H39:L39"/>
    <mergeCell ref="D39:G39"/>
    <mergeCell ref="D40:G40"/>
    <mergeCell ref="D41:G41"/>
    <mergeCell ref="H40:L40"/>
    <mergeCell ref="K9:L9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FFC000"/>
    <pageSetUpPr fitToPage="1"/>
  </sheetPr>
  <dimension ref="A1:L34"/>
  <sheetViews>
    <sheetView topLeftCell="A7" zoomScaleSheetLayoutView="78" workbookViewId="0">
      <selection activeCell="D20" sqref="D20"/>
    </sheetView>
  </sheetViews>
  <sheetFormatPr defaultColWidth="9.140625" defaultRowHeight="12.75" x14ac:dyDescent="0.2"/>
  <cols>
    <col min="1" max="1" width="7.42578125" style="519" customWidth="1"/>
    <col min="2" max="2" width="11.7109375" style="519" customWidth="1"/>
    <col min="3" max="3" width="35.5703125" style="519" customWidth="1"/>
    <col min="4" max="4" width="21.7109375" style="519" customWidth="1"/>
    <col min="5" max="5" width="11.85546875" style="519" customWidth="1"/>
    <col min="6" max="6" width="12.140625" style="519" customWidth="1"/>
    <col min="7" max="7" width="13.28515625" style="519" customWidth="1"/>
    <col min="8" max="8" width="14.5703125" style="519" customWidth="1"/>
    <col min="9" max="9" width="12" style="519" customWidth="1"/>
    <col min="10" max="10" width="13.140625" style="519" customWidth="1"/>
    <col min="11" max="11" width="10.85546875" style="519" customWidth="1"/>
    <col min="12" max="12" width="10.7109375" style="519" customWidth="1"/>
    <col min="13" max="16384" width="9.140625" style="519"/>
  </cols>
  <sheetData>
    <row r="1" spans="1:12" s="53" customFormat="1" x14ac:dyDescent="0.2">
      <c r="E1" s="1608"/>
      <c r="F1" s="1608"/>
      <c r="G1" s="1608"/>
      <c r="H1" s="1608"/>
      <c r="I1" s="1608"/>
      <c r="J1" s="147"/>
    </row>
    <row r="2" spans="1:12" s="53" customFormat="1" ht="15" x14ac:dyDescent="0.2">
      <c r="A2" s="1609" t="s">
        <v>0</v>
      </c>
      <c r="B2" s="1609"/>
      <c r="C2" s="1609"/>
      <c r="D2" s="1609"/>
      <c r="E2" s="1609"/>
      <c r="F2" s="1609"/>
      <c r="G2" s="1609"/>
      <c r="H2" s="1609"/>
      <c r="I2" s="1609"/>
      <c r="J2" s="1609"/>
    </row>
    <row r="3" spans="1:12" s="53" customFormat="1" ht="20.25" x14ac:dyDescent="0.3">
      <c r="A3" s="1163" t="s">
        <v>921</v>
      </c>
      <c r="B3" s="1163"/>
      <c r="C3" s="1163"/>
      <c r="D3" s="1163"/>
      <c r="E3" s="1163"/>
      <c r="F3" s="1163"/>
      <c r="G3" s="1163"/>
      <c r="H3" s="1163"/>
      <c r="I3" s="1163"/>
      <c r="J3" s="1163"/>
    </row>
    <row r="4" spans="1:12" s="53" customFormat="1" ht="14.25" customHeight="1" x14ac:dyDescent="0.2"/>
    <row r="5" spans="1:12" ht="16.5" customHeight="1" x14ac:dyDescent="0.25">
      <c r="A5" s="1614" t="s">
        <v>994</v>
      </c>
      <c r="B5" s="1614"/>
      <c r="C5" s="1614"/>
      <c r="D5" s="1614"/>
      <c r="E5" s="1614"/>
      <c r="F5" s="1614"/>
      <c r="G5" s="1614"/>
      <c r="H5" s="1614"/>
      <c r="I5" s="1614"/>
      <c r="J5" s="1614"/>
      <c r="K5" s="521"/>
      <c r="L5" s="521"/>
    </row>
    <row r="6" spans="1:12" ht="13.5" customHeight="1" x14ac:dyDescent="0.2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2" ht="0.75" customHeight="1" x14ac:dyDescent="0.2"/>
    <row r="8" spans="1:12" x14ac:dyDescent="0.2">
      <c r="A8" s="26" t="s">
        <v>687</v>
      </c>
      <c r="B8" s="26"/>
      <c r="C8" s="149"/>
      <c r="H8" s="522"/>
      <c r="I8" s="522"/>
      <c r="J8" s="522"/>
    </row>
    <row r="9" spans="1:12" ht="15" customHeight="1" x14ac:dyDescent="0.2">
      <c r="B9" s="523"/>
      <c r="C9" s="523"/>
      <c r="D9" s="524" t="s">
        <v>900</v>
      </c>
      <c r="E9" s="523"/>
      <c r="F9" s="523"/>
      <c r="G9" s="523"/>
      <c r="H9" s="523"/>
      <c r="I9" s="523"/>
      <c r="J9" s="523"/>
      <c r="K9" s="523"/>
      <c r="L9" s="523"/>
    </row>
    <row r="10" spans="1:12" ht="24.95" customHeight="1" x14ac:dyDescent="0.2">
      <c r="B10" s="525" t="s">
        <v>901</v>
      </c>
      <c r="C10" s="525" t="s">
        <v>902</v>
      </c>
      <c r="D10" s="525" t="s">
        <v>903</v>
      </c>
      <c r="E10" s="523"/>
      <c r="F10" s="523"/>
      <c r="G10" s="523"/>
      <c r="H10" s="523"/>
      <c r="I10" s="523"/>
      <c r="J10" s="523"/>
      <c r="K10" s="523"/>
      <c r="L10" s="523"/>
    </row>
    <row r="11" spans="1:12" ht="24.95" customHeight="1" x14ac:dyDescent="0.2">
      <c r="B11" s="526">
        <v>1</v>
      </c>
      <c r="C11" s="527" t="s">
        <v>904</v>
      </c>
      <c r="D11" s="528">
        <v>2405.16</v>
      </c>
      <c r="E11" s="523"/>
      <c r="F11" s="523"/>
      <c r="G11" s="523"/>
      <c r="H11" s="523"/>
      <c r="I11" s="523"/>
      <c r="J11" s="523"/>
      <c r="K11" s="523"/>
      <c r="L11" s="523"/>
    </row>
    <row r="12" spans="1:12" ht="24.95" customHeight="1" x14ac:dyDescent="0.2">
      <c r="B12" s="526">
        <v>2</v>
      </c>
      <c r="C12" s="527" t="s">
        <v>905</v>
      </c>
      <c r="D12" s="528">
        <v>60</v>
      </c>
      <c r="E12" s="523"/>
      <c r="F12" s="523"/>
      <c r="G12" s="523"/>
      <c r="H12" s="523"/>
      <c r="I12" s="523"/>
      <c r="J12" s="523"/>
      <c r="K12" s="523"/>
      <c r="L12" s="523"/>
    </row>
    <row r="13" spans="1:12" ht="24.95" customHeight="1" x14ac:dyDescent="0.2">
      <c r="B13" s="526">
        <v>3</v>
      </c>
      <c r="C13" s="529" t="s">
        <v>906</v>
      </c>
      <c r="D13" s="530">
        <v>96</v>
      </c>
      <c r="E13" s="523"/>
      <c r="F13" s="523"/>
      <c r="G13" s="523"/>
      <c r="H13" s="523"/>
      <c r="I13" s="523"/>
      <c r="J13" s="523"/>
      <c r="K13" s="523"/>
      <c r="L13" s="523"/>
    </row>
    <row r="14" spans="1:12" ht="24.95" customHeight="1" x14ac:dyDescent="0.2">
      <c r="B14" s="526">
        <v>4</v>
      </c>
      <c r="C14" s="527" t="s">
        <v>907</v>
      </c>
      <c r="D14" s="528">
        <v>33</v>
      </c>
      <c r="E14" s="523"/>
      <c r="F14" s="523"/>
      <c r="G14" s="523"/>
      <c r="H14" s="523"/>
      <c r="I14" s="523"/>
      <c r="J14" s="523"/>
      <c r="K14" s="523"/>
      <c r="L14" s="523"/>
    </row>
    <row r="15" spans="1:12" ht="24.95" customHeight="1" x14ac:dyDescent="0.2">
      <c r="B15" s="526">
        <v>5</v>
      </c>
      <c r="C15" s="527" t="s">
        <v>908</v>
      </c>
      <c r="D15" s="528">
        <v>96</v>
      </c>
      <c r="E15" s="523"/>
      <c r="F15" s="523"/>
      <c r="G15" s="523"/>
      <c r="H15" s="523"/>
      <c r="I15" s="523"/>
      <c r="J15" s="523"/>
      <c r="K15" s="523"/>
      <c r="L15" s="523"/>
    </row>
    <row r="16" spans="1:12" ht="24.95" customHeight="1" x14ac:dyDescent="0.2">
      <c r="B16" s="526">
        <v>6</v>
      </c>
      <c r="C16" s="527" t="s">
        <v>909</v>
      </c>
      <c r="D16" s="528">
        <v>80</v>
      </c>
      <c r="E16" s="523"/>
      <c r="F16" s="523"/>
      <c r="G16" s="523"/>
      <c r="H16" s="523"/>
      <c r="I16" s="523"/>
      <c r="J16" s="523"/>
      <c r="K16" s="523"/>
      <c r="L16" s="523"/>
    </row>
    <row r="17" spans="1:12" ht="24.95" customHeight="1" x14ac:dyDescent="0.2">
      <c r="B17" s="526">
        <v>7</v>
      </c>
      <c r="C17" s="527" t="s">
        <v>910</v>
      </c>
      <c r="D17" s="528">
        <v>60</v>
      </c>
      <c r="E17" s="523"/>
      <c r="F17" s="523"/>
      <c r="G17" s="523"/>
      <c r="H17" s="523"/>
      <c r="I17" s="523"/>
      <c r="J17" s="523"/>
      <c r="K17" s="523"/>
      <c r="L17" s="523"/>
    </row>
    <row r="18" spans="1:12" ht="24.95" customHeight="1" x14ac:dyDescent="0.2">
      <c r="B18" s="526">
        <v>8</v>
      </c>
      <c r="C18" s="529" t="s">
        <v>911</v>
      </c>
      <c r="D18" s="530">
        <v>40</v>
      </c>
      <c r="E18" s="523"/>
      <c r="F18" s="523"/>
      <c r="G18" s="523"/>
      <c r="H18" s="523"/>
      <c r="I18" s="523"/>
      <c r="J18" s="523"/>
      <c r="K18" s="523"/>
      <c r="L18" s="523"/>
    </row>
    <row r="19" spans="1:12" ht="24.95" customHeight="1" x14ac:dyDescent="0.2">
      <c r="B19" s="526">
        <v>9</v>
      </c>
      <c r="C19" s="527" t="s">
        <v>912</v>
      </c>
      <c r="D19" s="536">
        <v>419.67</v>
      </c>
      <c r="E19" s="523"/>
      <c r="F19" s="523"/>
      <c r="G19" s="523"/>
      <c r="H19" s="523"/>
      <c r="I19" s="523"/>
      <c r="J19" s="523"/>
      <c r="K19" s="523"/>
      <c r="L19" s="523"/>
    </row>
    <row r="20" spans="1:12" ht="24.95" customHeight="1" x14ac:dyDescent="0.2">
      <c r="B20" s="1612" t="s">
        <v>16</v>
      </c>
      <c r="C20" s="1613"/>
      <c r="D20" s="531">
        <f>SUM(D11:D19)</f>
        <v>3289.83</v>
      </c>
      <c r="E20" s="523"/>
      <c r="F20" s="523"/>
      <c r="G20" s="523"/>
      <c r="H20" s="523"/>
      <c r="I20" s="523"/>
      <c r="J20" s="523"/>
      <c r="K20" s="523"/>
      <c r="L20" s="523"/>
    </row>
    <row r="21" spans="1:12" ht="24.95" customHeight="1" x14ac:dyDescent="0.2">
      <c r="A21" s="532"/>
      <c r="B21" s="532"/>
      <c r="C21" s="533"/>
      <c r="D21" s="523"/>
      <c r="E21" s="523"/>
      <c r="F21" s="523"/>
      <c r="G21" s="523"/>
      <c r="H21" s="523"/>
      <c r="I21" s="523"/>
      <c r="J21" s="523"/>
      <c r="K21" s="523"/>
      <c r="L21" s="523"/>
    </row>
    <row r="22" spans="1:12" ht="24.95" customHeight="1" x14ac:dyDescent="0.2">
      <c r="A22" s="9" t="s">
        <v>1191</v>
      </c>
      <c r="B22" s="534"/>
      <c r="C22" s="533"/>
      <c r="D22" s="523"/>
      <c r="E22" s="523"/>
      <c r="F22" s="523"/>
      <c r="G22" s="523"/>
      <c r="H22" s="523"/>
      <c r="I22" s="523"/>
      <c r="J22" s="523"/>
      <c r="K22" s="523"/>
      <c r="L22" s="523"/>
    </row>
    <row r="23" spans="1:12" ht="15" customHeight="1" x14ac:dyDescent="0.2">
      <c r="A23" s="523"/>
      <c r="B23" s="523"/>
      <c r="C23" s="518" t="s">
        <v>806</v>
      </c>
      <c r="D23" s="535"/>
      <c r="E23" s="1258" t="s">
        <v>803</v>
      </c>
      <c r="F23" s="1258"/>
      <c r="G23" s="1258"/>
      <c r="H23" s="1258"/>
      <c r="I23" s="257"/>
      <c r="J23" s="523"/>
      <c r="K23" s="523"/>
      <c r="L23" s="523"/>
    </row>
    <row r="24" spans="1:12" ht="15" customHeight="1" x14ac:dyDescent="0.2">
      <c r="A24" s="58"/>
      <c r="B24" s="73"/>
      <c r="C24" s="518" t="s">
        <v>807</v>
      </c>
      <c r="D24" s="535"/>
      <c r="E24" s="1258" t="s">
        <v>802</v>
      </c>
      <c r="F24" s="1258"/>
      <c r="G24" s="1258"/>
      <c r="H24" s="1258"/>
      <c r="I24" s="257"/>
      <c r="J24" s="151"/>
    </row>
    <row r="25" spans="1:12" ht="15.75" customHeight="1" x14ac:dyDescent="0.2">
      <c r="C25" s="518" t="s">
        <v>808</v>
      </c>
      <c r="D25" s="535"/>
      <c r="E25" s="535"/>
      <c r="F25" s="535"/>
      <c r="G25" s="257"/>
    </row>
    <row r="26" spans="1:12" ht="12.75" customHeight="1" x14ac:dyDescent="0.2">
      <c r="A26" s="265"/>
      <c r="B26" s="265"/>
      <c r="C26" s="257"/>
      <c r="D26" s="257"/>
      <c r="E26" s="257"/>
      <c r="F26" s="257"/>
      <c r="G26" s="257"/>
    </row>
    <row r="27" spans="1:12" ht="12.75" customHeight="1" x14ac:dyDescent="0.2">
      <c r="A27" s="262"/>
      <c r="B27" s="262"/>
      <c r="C27" s="262"/>
      <c r="D27" s="262"/>
      <c r="E27" s="262"/>
      <c r="F27" s="262"/>
      <c r="G27" s="262"/>
      <c r="H27" s="265"/>
      <c r="I27" s="265"/>
      <c r="J27" s="265"/>
      <c r="K27" s="265"/>
    </row>
    <row r="28" spans="1:12" x14ac:dyDescent="0.2">
      <c r="A28" s="61"/>
      <c r="B28" s="61"/>
      <c r="C28" s="61"/>
      <c r="E28" s="61"/>
      <c r="H28" s="140"/>
      <c r="I28" s="140"/>
      <c r="J28" s="140"/>
    </row>
    <row r="32" spans="1:12" x14ac:dyDescent="0.2">
      <c r="A32" s="1606"/>
      <c r="B32" s="1606"/>
      <c r="C32" s="1606"/>
      <c r="D32" s="1606"/>
      <c r="E32" s="1606"/>
      <c r="F32" s="1606"/>
      <c r="G32" s="1606"/>
      <c r="H32" s="1606"/>
      <c r="I32" s="1606"/>
      <c r="J32" s="1606"/>
    </row>
    <row r="34" spans="1:10" x14ac:dyDescent="0.2">
      <c r="A34" s="1606"/>
      <c r="B34" s="1606"/>
      <c r="C34" s="1606"/>
      <c r="D34" s="1606"/>
      <c r="E34" s="1606"/>
      <c r="F34" s="1606"/>
      <c r="G34" s="1606"/>
      <c r="H34" s="1606"/>
      <c r="I34" s="1606"/>
      <c r="J34" s="1606"/>
    </row>
  </sheetData>
  <mergeCells count="9">
    <mergeCell ref="E24:H24"/>
    <mergeCell ref="A32:J32"/>
    <mergeCell ref="A34:J34"/>
    <mergeCell ref="B20:C20"/>
    <mergeCell ref="E1:I1"/>
    <mergeCell ref="A2:J2"/>
    <mergeCell ref="A3:J3"/>
    <mergeCell ref="A5:J5"/>
    <mergeCell ref="E23:H23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C000"/>
  </sheetPr>
  <dimension ref="A1:M34"/>
  <sheetViews>
    <sheetView workbookViewId="0">
      <selection activeCell="I18" sqref="I18"/>
    </sheetView>
  </sheetViews>
  <sheetFormatPr defaultRowHeight="12.75" x14ac:dyDescent="0.2"/>
  <cols>
    <col min="1" max="1" width="7.85546875" customWidth="1"/>
    <col min="2" max="2" width="19.85546875" customWidth="1"/>
    <col min="3" max="3" width="13.85546875" customWidth="1"/>
    <col min="4" max="4" width="15.7109375" customWidth="1"/>
    <col min="5" max="5" width="13.85546875" customWidth="1"/>
    <col min="6" max="6" width="15.7109375" customWidth="1"/>
    <col min="7" max="7" width="10" customWidth="1"/>
    <col min="8" max="8" width="13.85546875" customWidth="1"/>
    <col min="9" max="9" width="12.5703125" customWidth="1"/>
    <col min="10" max="10" width="11.7109375" customWidth="1"/>
  </cols>
  <sheetData>
    <row r="1" spans="1:13" ht="18.75" x14ac:dyDescent="0.3">
      <c r="A1" s="1621" t="s">
        <v>1263</v>
      </c>
      <c r="B1" s="1621"/>
      <c r="C1" s="1621"/>
      <c r="D1" s="1621"/>
      <c r="E1" s="1621"/>
      <c r="F1" s="1621"/>
      <c r="G1" s="1621"/>
      <c r="H1" s="1621"/>
      <c r="I1" s="1621"/>
      <c r="J1" s="1621"/>
      <c r="K1" s="1017"/>
      <c r="L1" s="1017"/>
      <c r="M1" s="1017"/>
    </row>
    <row r="2" spans="1:13" ht="18" x14ac:dyDescent="0.25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7"/>
      <c r="L2" s="1017"/>
      <c r="M2" s="1017"/>
    </row>
    <row r="3" spans="1:13" ht="15" customHeight="1" x14ac:dyDescent="0.2">
      <c r="A3" s="1622" t="s">
        <v>1217</v>
      </c>
      <c r="B3" s="1622"/>
      <c r="C3" s="1622"/>
      <c r="D3" s="1622"/>
      <c r="E3" s="1622"/>
      <c r="F3" s="1622"/>
      <c r="G3" s="1622"/>
      <c r="H3" s="1622"/>
      <c r="I3" s="1622"/>
      <c r="J3" s="1622"/>
    </row>
    <row r="4" spans="1:13" ht="14.25" x14ac:dyDescent="0.2">
      <c r="A4" s="1015"/>
      <c r="B4" s="1015"/>
      <c r="C4" s="1016"/>
      <c r="D4" s="1016"/>
      <c r="E4" s="1016"/>
      <c r="F4" s="1016"/>
      <c r="G4" s="1620" t="s">
        <v>900</v>
      </c>
      <c r="H4" s="1620"/>
      <c r="I4" s="1620"/>
      <c r="J4" s="1620"/>
    </row>
    <row r="5" spans="1:13" ht="15" customHeight="1" x14ac:dyDescent="0.2">
      <c r="A5" s="1616" t="s">
        <v>1203</v>
      </c>
      <c r="B5" s="1616" t="s">
        <v>3</v>
      </c>
      <c r="C5" s="1615" t="s">
        <v>1204</v>
      </c>
      <c r="D5" s="1615"/>
      <c r="E5" s="1615"/>
      <c r="F5" s="1615"/>
      <c r="G5" s="1616" t="s">
        <v>16</v>
      </c>
      <c r="H5" s="1618" t="s">
        <v>1267</v>
      </c>
      <c r="I5" s="1618" t="s">
        <v>1268</v>
      </c>
      <c r="J5" s="1618" t="s">
        <v>1216</v>
      </c>
    </row>
    <row r="6" spans="1:13" ht="48.75" customHeight="1" x14ac:dyDescent="0.2">
      <c r="A6" s="1617"/>
      <c r="B6" s="1617"/>
      <c r="C6" s="1019" t="s">
        <v>1214</v>
      </c>
      <c r="D6" s="1019" t="s">
        <v>1218</v>
      </c>
      <c r="E6" s="1019" t="s">
        <v>1215</v>
      </c>
      <c r="F6" s="1019" t="s">
        <v>1219</v>
      </c>
      <c r="G6" s="1617"/>
      <c r="H6" s="1619"/>
      <c r="I6" s="1619"/>
      <c r="J6" s="1619"/>
    </row>
    <row r="7" spans="1:13" ht="15.75" x14ac:dyDescent="0.2">
      <c r="A7" s="1019">
        <v>1</v>
      </c>
      <c r="B7" s="1019">
        <v>2</v>
      </c>
      <c r="C7" s="1037">
        <v>3</v>
      </c>
      <c r="D7" s="1037">
        <v>4</v>
      </c>
      <c r="E7" s="1037">
        <v>5</v>
      </c>
      <c r="F7" s="1037">
        <v>6</v>
      </c>
      <c r="G7" s="1037">
        <v>7</v>
      </c>
      <c r="H7" s="1037">
        <v>8</v>
      </c>
      <c r="I7" s="1037">
        <v>9</v>
      </c>
      <c r="J7" s="1037">
        <v>10</v>
      </c>
    </row>
    <row r="8" spans="1:13" ht="15" customHeight="1" x14ac:dyDescent="0.25">
      <c r="A8" s="1012">
        <v>1</v>
      </c>
      <c r="B8" s="527" t="s">
        <v>1208</v>
      </c>
      <c r="C8" s="1020">
        <v>77</v>
      </c>
      <c r="D8" s="1020">
        <f t="shared" ref="D8:D31" si="0">C8*2.69</f>
        <v>207.13</v>
      </c>
      <c r="E8" s="1020">
        <v>27</v>
      </c>
      <c r="F8" s="1020">
        <f t="shared" ref="F8:F31" si="1">E8*4.92</f>
        <v>132.84</v>
      </c>
      <c r="G8" s="1021">
        <f t="shared" ref="G8:G31" si="2">E8+C8</f>
        <v>104</v>
      </c>
      <c r="H8" s="536">
        <f>J8*0.6</f>
        <v>203.982</v>
      </c>
      <c r="I8" s="536">
        <f>J8*0.4</f>
        <v>135.98800000000003</v>
      </c>
      <c r="J8" s="1022">
        <f t="shared" ref="J8:J31" si="3">D8+F8</f>
        <v>339.97</v>
      </c>
    </row>
    <row r="9" spans="1:13" ht="15" customHeight="1" x14ac:dyDescent="0.25">
      <c r="A9" s="1012">
        <v>2</v>
      </c>
      <c r="B9" s="527" t="s">
        <v>642</v>
      </c>
      <c r="C9" s="1020">
        <v>330</v>
      </c>
      <c r="D9" s="1020">
        <f t="shared" si="0"/>
        <v>887.69999999999993</v>
      </c>
      <c r="E9" s="1020">
        <v>94</v>
      </c>
      <c r="F9" s="1020">
        <f t="shared" si="1"/>
        <v>462.48</v>
      </c>
      <c r="G9" s="1021">
        <f t="shared" si="2"/>
        <v>424</v>
      </c>
      <c r="H9" s="536">
        <f t="shared" ref="H9:H31" si="4">J9*0.6</f>
        <v>810.10799999999983</v>
      </c>
      <c r="I9" s="536">
        <f t="shared" ref="I9:I31" si="5">J9*0.4</f>
        <v>540.072</v>
      </c>
      <c r="J9" s="1022">
        <f t="shared" si="3"/>
        <v>1350.1799999999998</v>
      </c>
    </row>
    <row r="10" spans="1:13" ht="15" customHeight="1" x14ac:dyDescent="0.25">
      <c r="A10" s="1012">
        <v>3</v>
      </c>
      <c r="B10" s="1013" t="s">
        <v>643</v>
      </c>
      <c r="C10" s="1020">
        <v>220</v>
      </c>
      <c r="D10" s="1020">
        <f t="shared" si="0"/>
        <v>591.79999999999995</v>
      </c>
      <c r="E10" s="1020">
        <v>69</v>
      </c>
      <c r="F10" s="1020">
        <f t="shared" si="1"/>
        <v>339.48</v>
      </c>
      <c r="G10" s="1021">
        <f t="shared" si="2"/>
        <v>289</v>
      </c>
      <c r="H10" s="536">
        <f t="shared" si="4"/>
        <v>558.76799999999992</v>
      </c>
      <c r="I10" s="536">
        <f t="shared" si="5"/>
        <v>372.512</v>
      </c>
      <c r="J10" s="1022">
        <f t="shared" si="3"/>
        <v>931.28</v>
      </c>
    </row>
    <row r="11" spans="1:13" ht="15" customHeight="1" x14ac:dyDescent="0.25">
      <c r="A11" s="1012">
        <v>4</v>
      </c>
      <c r="B11" s="1013" t="s">
        <v>645</v>
      </c>
      <c r="C11" s="1020">
        <v>172</v>
      </c>
      <c r="D11" s="1020">
        <f t="shared" si="0"/>
        <v>462.68</v>
      </c>
      <c r="E11" s="1020">
        <v>50</v>
      </c>
      <c r="F11" s="1020">
        <f t="shared" si="1"/>
        <v>246</v>
      </c>
      <c r="G11" s="1021">
        <f t="shared" si="2"/>
        <v>222</v>
      </c>
      <c r="H11" s="536">
        <f t="shared" si="4"/>
        <v>425.20800000000003</v>
      </c>
      <c r="I11" s="536">
        <f t="shared" si="5"/>
        <v>283.47200000000004</v>
      </c>
      <c r="J11" s="1022">
        <f t="shared" si="3"/>
        <v>708.68000000000006</v>
      </c>
    </row>
    <row r="12" spans="1:13" ht="15" customHeight="1" x14ac:dyDescent="0.25">
      <c r="A12" s="1012">
        <v>5</v>
      </c>
      <c r="B12" s="1013" t="s">
        <v>1211</v>
      </c>
      <c r="C12" s="1020">
        <v>110</v>
      </c>
      <c r="D12" s="1020">
        <f t="shared" si="0"/>
        <v>295.89999999999998</v>
      </c>
      <c r="E12" s="1020">
        <v>35</v>
      </c>
      <c r="F12" s="1020">
        <f t="shared" si="1"/>
        <v>172.2</v>
      </c>
      <c r="G12" s="1021">
        <f t="shared" si="2"/>
        <v>145</v>
      </c>
      <c r="H12" s="536">
        <f t="shared" si="4"/>
        <v>280.85999999999996</v>
      </c>
      <c r="I12" s="536">
        <f t="shared" si="5"/>
        <v>187.24</v>
      </c>
      <c r="J12" s="1022">
        <f t="shared" si="3"/>
        <v>468.09999999999997</v>
      </c>
    </row>
    <row r="13" spans="1:13" ht="15" customHeight="1" x14ac:dyDescent="0.25">
      <c r="A13" s="1012">
        <v>6</v>
      </c>
      <c r="B13" s="527" t="s">
        <v>648</v>
      </c>
      <c r="C13" s="1020">
        <v>50</v>
      </c>
      <c r="D13" s="1020">
        <f t="shared" si="0"/>
        <v>134.5</v>
      </c>
      <c r="E13" s="1020">
        <v>12</v>
      </c>
      <c r="F13" s="1020">
        <f t="shared" si="1"/>
        <v>59.04</v>
      </c>
      <c r="G13" s="1021">
        <f t="shared" si="2"/>
        <v>62</v>
      </c>
      <c r="H13" s="536">
        <f t="shared" si="4"/>
        <v>116.124</v>
      </c>
      <c r="I13" s="536">
        <f t="shared" si="5"/>
        <v>77.415999999999997</v>
      </c>
      <c r="J13" s="1022">
        <f t="shared" si="3"/>
        <v>193.54</v>
      </c>
    </row>
    <row r="14" spans="1:13" ht="15" customHeight="1" x14ac:dyDescent="0.25">
      <c r="A14" s="1012">
        <v>7</v>
      </c>
      <c r="B14" s="1013" t="s">
        <v>649</v>
      </c>
      <c r="C14" s="1020">
        <v>275</v>
      </c>
      <c r="D14" s="1020">
        <f t="shared" si="0"/>
        <v>739.75</v>
      </c>
      <c r="E14" s="1020">
        <v>77</v>
      </c>
      <c r="F14" s="1020">
        <f t="shared" si="1"/>
        <v>378.84</v>
      </c>
      <c r="G14" s="1021">
        <f t="shared" si="2"/>
        <v>352</v>
      </c>
      <c r="H14" s="536">
        <f t="shared" si="4"/>
        <v>671.15399999999988</v>
      </c>
      <c r="I14" s="536">
        <f t="shared" si="5"/>
        <v>447.43599999999998</v>
      </c>
      <c r="J14" s="1022">
        <f t="shared" si="3"/>
        <v>1118.5899999999999</v>
      </c>
    </row>
    <row r="15" spans="1:13" ht="15" customHeight="1" x14ac:dyDescent="0.25">
      <c r="A15" s="1012">
        <v>8</v>
      </c>
      <c r="B15" s="527" t="s">
        <v>650</v>
      </c>
      <c r="C15" s="1020">
        <v>193</v>
      </c>
      <c r="D15" s="1020">
        <f t="shared" si="0"/>
        <v>519.16999999999996</v>
      </c>
      <c r="E15" s="1020">
        <v>69</v>
      </c>
      <c r="F15" s="1020">
        <f t="shared" si="1"/>
        <v>339.48</v>
      </c>
      <c r="G15" s="1021">
        <f t="shared" si="2"/>
        <v>262</v>
      </c>
      <c r="H15" s="536">
        <f t="shared" si="4"/>
        <v>515.18999999999994</v>
      </c>
      <c r="I15" s="536">
        <f t="shared" si="5"/>
        <v>343.46000000000004</v>
      </c>
      <c r="J15" s="1022">
        <f t="shared" si="3"/>
        <v>858.65</v>
      </c>
    </row>
    <row r="16" spans="1:13" ht="15" customHeight="1" x14ac:dyDescent="0.25">
      <c r="A16" s="1012">
        <v>9</v>
      </c>
      <c r="B16" s="1013" t="s">
        <v>651</v>
      </c>
      <c r="C16" s="1020">
        <v>82</v>
      </c>
      <c r="D16" s="1020">
        <f t="shared" si="0"/>
        <v>220.57999999999998</v>
      </c>
      <c r="E16" s="1020">
        <v>27</v>
      </c>
      <c r="F16" s="1020">
        <f t="shared" si="1"/>
        <v>132.84</v>
      </c>
      <c r="G16" s="1021">
        <f t="shared" si="2"/>
        <v>109</v>
      </c>
      <c r="H16" s="536">
        <f t="shared" si="4"/>
        <v>212.05199999999996</v>
      </c>
      <c r="I16" s="536">
        <f t="shared" si="5"/>
        <v>141.36799999999999</v>
      </c>
      <c r="J16" s="1022">
        <f t="shared" si="3"/>
        <v>353.41999999999996</v>
      </c>
    </row>
    <row r="17" spans="1:10" ht="15" customHeight="1" x14ac:dyDescent="0.25">
      <c r="A17" s="1012">
        <v>10</v>
      </c>
      <c r="B17" s="1013" t="s">
        <v>663</v>
      </c>
      <c r="C17" s="1020">
        <v>106</v>
      </c>
      <c r="D17" s="1020">
        <f t="shared" si="0"/>
        <v>285.14</v>
      </c>
      <c r="E17" s="1020">
        <v>37</v>
      </c>
      <c r="F17" s="1020">
        <f t="shared" si="1"/>
        <v>182.04</v>
      </c>
      <c r="G17" s="1021">
        <f t="shared" si="2"/>
        <v>143</v>
      </c>
      <c r="H17" s="536">
        <f t="shared" si="4"/>
        <v>280.30799999999994</v>
      </c>
      <c r="I17" s="536">
        <f t="shared" si="5"/>
        <v>186.87199999999999</v>
      </c>
      <c r="J17" s="1022">
        <f t="shared" si="3"/>
        <v>467.17999999999995</v>
      </c>
    </row>
    <row r="18" spans="1:10" ht="15" customHeight="1" x14ac:dyDescent="0.25">
      <c r="A18" s="1012">
        <v>11</v>
      </c>
      <c r="B18" s="527" t="s">
        <v>664</v>
      </c>
      <c r="C18" s="1020">
        <v>22</v>
      </c>
      <c r="D18" s="1020">
        <f t="shared" si="0"/>
        <v>59.18</v>
      </c>
      <c r="E18" s="1020">
        <v>6</v>
      </c>
      <c r="F18" s="1020">
        <f t="shared" si="1"/>
        <v>29.52</v>
      </c>
      <c r="G18" s="1021">
        <f t="shared" si="2"/>
        <v>28</v>
      </c>
      <c r="H18" s="536">
        <f t="shared" si="4"/>
        <v>53.22</v>
      </c>
      <c r="I18" s="536">
        <f t="shared" si="5"/>
        <v>35.480000000000004</v>
      </c>
      <c r="J18" s="1022">
        <f t="shared" si="3"/>
        <v>88.7</v>
      </c>
    </row>
    <row r="19" spans="1:10" ht="15" customHeight="1" x14ac:dyDescent="0.25">
      <c r="A19" s="1012">
        <v>12</v>
      </c>
      <c r="B19" s="1013" t="s">
        <v>652</v>
      </c>
      <c r="C19" s="1020">
        <v>75</v>
      </c>
      <c r="D19" s="1020">
        <f t="shared" si="0"/>
        <v>201.75</v>
      </c>
      <c r="E19" s="1020">
        <v>62</v>
      </c>
      <c r="F19" s="1020">
        <f t="shared" si="1"/>
        <v>305.04000000000002</v>
      </c>
      <c r="G19" s="1021">
        <f t="shared" si="2"/>
        <v>137</v>
      </c>
      <c r="H19" s="536">
        <f t="shared" si="4"/>
        <v>304.07400000000001</v>
      </c>
      <c r="I19" s="536">
        <f t="shared" si="5"/>
        <v>202.71600000000001</v>
      </c>
      <c r="J19" s="1022">
        <f t="shared" si="3"/>
        <v>506.79</v>
      </c>
    </row>
    <row r="20" spans="1:10" ht="15" customHeight="1" x14ac:dyDescent="0.25">
      <c r="A20" s="1012">
        <v>13</v>
      </c>
      <c r="B20" s="1013" t="s">
        <v>653</v>
      </c>
      <c r="C20" s="1020">
        <v>180</v>
      </c>
      <c r="D20" s="1020">
        <f t="shared" si="0"/>
        <v>484.2</v>
      </c>
      <c r="E20" s="1020">
        <v>55</v>
      </c>
      <c r="F20" s="1020">
        <f t="shared" si="1"/>
        <v>270.60000000000002</v>
      </c>
      <c r="G20" s="1021">
        <f t="shared" si="2"/>
        <v>235</v>
      </c>
      <c r="H20" s="536">
        <f t="shared" si="4"/>
        <v>452.87999999999994</v>
      </c>
      <c r="I20" s="536">
        <f t="shared" si="5"/>
        <v>301.92</v>
      </c>
      <c r="J20" s="1022">
        <f t="shared" si="3"/>
        <v>754.8</v>
      </c>
    </row>
    <row r="21" spans="1:10" ht="15" customHeight="1" x14ac:dyDescent="0.25">
      <c r="A21" s="1012">
        <v>14</v>
      </c>
      <c r="B21" s="1013" t="s">
        <v>654</v>
      </c>
      <c r="C21" s="1020">
        <v>294</v>
      </c>
      <c r="D21" s="1020">
        <f t="shared" si="0"/>
        <v>790.86</v>
      </c>
      <c r="E21" s="1020">
        <v>94</v>
      </c>
      <c r="F21" s="1020">
        <f t="shared" si="1"/>
        <v>462.48</v>
      </c>
      <c r="G21" s="1021">
        <f t="shared" si="2"/>
        <v>388</v>
      </c>
      <c r="H21" s="536">
        <f t="shared" si="4"/>
        <v>752.00400000000002</v>
      </c>
      <c r="I21" s="536">
        <f t="shared" si="5"/>
        <v>501.33600000000007</v>
      </c>
      <c r="J21" s="1022">
        <f t="shared" si="3"/>
        <v>1253.3400000000001</v>
      </c>
    </row>
    <row r="22" spans="1:10" ht="15" customHeight="1" x14ac:dyDescent="0.25">
      <c r="A22" s="1012">
        <v>15</v>
      </c>
      <c r="B22" s="527" t="s">
        <v>657</v>
      </c>
      <c r="C22" s="1020">
        <v>245</v>
      </c>
      <c r="D22" s="1020">
        <f t="shared" si="0"/>
        <v>659.05</v>
      </c>
      <c r="E22" s="1020">
        <v>72</v>
      </c>
      <c r="F22" s="1020">
        <f t="shared" si="1"/>
        <v>354.24</v>
      </c>
      <c r="G22" s="1021">
        <f t="shared" si="2"/>
        <v>317</v>
      </c>
      <c r="H22" s="536">
        <f t="shared" si="4"/>
        <v>607.97399999999993</v>
      </c>
      <c r="I22" s="536">
        <f t="shared" si="5"/>
        <v>405.31600000000003</v>
      </c>
      <c r="J22" s="1022">
        <f t="shared" si="3"/>
        <v>1013.29</v>
      </c>
    </row>
    <row r="23" spans="1:10" ht="15" customHeight="1" x14ac:dyDescent="0.25">
      <c r="A23" s="1012">
        <v>16</v>
      </c>
      <c r="B23" s="1013" t="s">
        <v>1210</v>
      </c>
      <c r="C23" s="1020">
        <v>330</v>
      </c>
      <c r="D23" s="1020">
        <f t="shared" si="0"/>
        <v>887.69999999999993</v>
      </c>
      <c r="E23" s="1020">
        <v>125</v>
      </c>
      <c r="F23" s="1020">
        <f t="shared" si="1"/>
        <v>615</v>
      </c>
      <c r="G23" s="1021">
        <f t="shared" si="2"/>
        <v>455</v>
      </c>
      <c r="H23" s="536">
        <f t="shared" si="4"/>
        <v>901.61999999999989</v>
      </c>
      <c r="I23" s="536">
        <f t="shared" si="5"/>
        <v>601.07999999999993</v>
      </c>
      <c r="J23" s="1022">
        <f t="shared" si="3"/>
        <v>1502.6999999999998</v>
      </c>
    </row>
    <row r="24" spans="1:10" ht="15" customHeight="1" x14ac:dyDescent="0.25">
      <c r="A24" s="1014">
        <v>17</v>
      </c>
      <c r="B24" s="1013" t="s">
        <v>1206</v>
      </c>
      <c r="C24" s="1020">
        <v>89</v>
      </c>
      <c r="D24" s="1020">
        <f t="shared" si="0"/>
        <v>239.41</v>
      </c>
      <c r="E24" s="1020">
        <v>31</v>
      </c>
      <c r="F24" s="1020">
        <f t="shared" si="1"/>
        <v>152.52000000000001</v>
      </c>
      <c r="G24" s="1021">
        <f t="shared" si="2"/>
        <v>120</v>
      </c>
      <c r="H24" s="536">
        <f t="shared" si="4"/>
        <v>235.15799999999999</v>
      </c>
      <c r="I24" s="536">
        <f t="shared" si="5"/>
        <v>156.77200000000002</v>
      </c>
      <c r="J24" s="1022">
        <f t="shared" si="3"/>
        <v>391.93</v>
      </c>
    </row>
    <row r="25" spans="1:10" ht="15" customHeight="1" x14ac:dyDescent="0.25">
      <c r="A25" s="1014">
        <v>18</v>
      </c>
      <c r="B25" s="1013" t="s">
        <v>1213</v>
      </c>
      <c r="C25" s="1020">
        <v>318</v>
      </c>
      <c r="D25" s="1020">
        <f t="shared" si="0"/>
        <v>855.42</v>
      </c>
      <c r="E25" s="1020">
        <v>97</v>
      </c>
      <c r="F25" s="1020">
        <f t="shared" si="1"/>
        <v>477.24</v>
      </c>
      <c r="G25" s="1021">
        <f t="shared" si="2"/>
        <v>415</v>
      </c>
      <c r="H25" s="536">
        <f t="shared" si="4"/>
        <v>799.59599999999989</v>
      </c>
      <c r="I25" s="536">
        <f t="shared" si="5"/>
        <v>533.06399999999996</v>
      </c>
      <c r="J25" s="1022">
        <f t="shared" si="3"/>
        <v>1332.6599999999999</v>
      </c>
    </row>
    <row r="26" spans="1:10" ht="15" customHeight="1" x14ac:dyDescent="0.25">
      <c r="A26" s="1014">
        <v>19</v>
      </c>
      <c r="B26" s="1013" t="s">
        <v>1212</v>
      </c>
      <c r="C26" s="1020">
        <v>277</v>
      </c>
      <c r="D26" s="1020">
        <f t="shared" si="0"/>
        <v>745.13</v>
      </c>
      <c r="E26" s="1020">
        <v>78</v>
      </c>
      <c r="F26" s="1020">
        <f t="shared" si="1"/>
        <v>383.76</v>
      </c>
      <c r="G26" s="1021">
        <f t="shared" si="2"/>
        <v>355</v>
      </c>
      <c r="H26" s="536">
        <f t="shared" si="4"/>
        <v>677.33399999999995</v>
      </c>
      <c r="I26" s="536">
        <f t="shared" si="5"/>
        <v>451.55599999999998</v>
      </c>
      <c r="J26" s="1022">
        <f t="shared" si="3"/>
        <v>1128.8899999999999</v>
      </c>
    </row>
    <row r="27" spans="1:10" ht="15" customHeight="1" x14ac:dyDescent="0.25">
      <c r="A27" s="1014">
        <v>20</v>
      </c>
      <c r="B27" s="1013" t="s">
        <v>1205</v>
      </c>
      <c r="C27" s="1020">
        <v>298</v>
      </c>
      <c r="D27" s="1020">
        <f t="shared" si="0"/>
        <v>801.62</v>
      </c>
      <c r="E27" s="1020">
        <v>108</v>
      </c>
      <c r="F27" s="1020">
        <f t="shared" si="1"/>
        <v>531.36</v>
      </c>
      <c r="G27" s="1021">
        <f t="shared" si="2"/>
        <v>406</v>
      </c>
      <c r="H27" s="536">
        <f t="shared" si="4"/>
        <v>799.78800000000001</v>
      </c>
      <c r="I27" s="536">
        <f t="shared" si="5"/>
        <v>533.19200000000001</v>
      </c>
      <c r="J27" s="1022">
        <f t="shared" si="3"/>
        <v>1332.98</v>
      </c>
    </row>
    <row r="28" spans="1:10" ht="15" customHeight="1" x14ac:dyDescent="0.25">
      <c r="A28" s="1014">
        <v>21</v>
      </c>
      <c r="B28" s="1013" t="s">
        <v>660</v>
      </c>
      <c r="C28" s="1020">
        <v>284</v>
      </c>
      <c r="D28" s="1020">
        <f t="shared" si="0"/>
        <v>763.96</v>
      </c>
      <c r="E28" s="1020">
        <v>81</v>
      </c>
      <c r="F28" s="1020">
        <f t="shared" si="1"/>
        <v>398.52</v>
      </c>
      <c r="G28" s="1021">
        <f t="shared" si="2"/>
        <v>365</v>
      </c>
      <c r="H28" s="536">
        <f t="shared" si="4"/>
        <v>697.48799999999994</v>
      </c>
      <c r="I28" s="536">
        <f t="shared" si="5"/>
        <v>464.99200000000002</v>
      </c>
      <c r="J28" s="1022">
        <f t="shared" si="3"/>
        <v>1162.48</v>
      </c>
    </row>
    <row r="29" spans="1:10" ht="15" customHeight="1" x14ac:dyDescent="0.25">
      <c r="A29" s="1014">
        <v>22</v>
      </c>
      <c r="B29" s="1013" t="s">
        <v>661</v>
      </c>
      <c r="C29" s="1020">
        <v>29</v>
      </c>
      <c r="D29" s="1020">
        <f t="shared" si="0"/>
        <v>78.010000000000005</v>
      </c>
      <c r="E29" s="1020">
        <v>10</v>
      </c>
      <c r="F29" s="1020">
        <f t="shared" si="1"/>
        <v>49.2</v>
      </c>
      <c r="G29" s="1021">
        <f t="shared" si="2"/>
        <v>39</v>
      </c>
      <c r="H29" s="536">
        <f t="shared" si="4"/>
        <v>76.326000000000008</v>
      </c>
      <c r="I29" s="536">
        <f t="shared" si="5"/>
        <v>50.884000000000007</v>
      </c>
      <c r="J29" s="1022">
        <f t="shared" si="3"/>
        <v>127.21000000000001</v>
      </c>
    </row>
    <row r="30" spans="1:10" ht="15" customHeight="1" x14ac:dyDescent="0.25">
      <c r="A30" s="1014">
        <v>23</v>
      </c>
      <c r="B30" s="1013" t="s">
        <v>1209</v>
      </c>
      <c r="C30" s="1020">
        <v>352</v>
      </c>
      <c r="D30" s="1020">
        <f t="shared" si="0"/>
        <v>946.88</v>
      </c>
      <c r="E30" s="1020">
        <v>118</v>
      </c>
      <c r="F30" s="1020">
        <f t="shared" si="1"/>
        <v>580.55999999999995</v>
      </c>
      <c r="G30" s="1021">
        <f t="shared" si="2"/>
        <v>470</v>
      </c>
      <c r="H30" s="536">
        <f t="shared" si="4"/>
        <v>916.46400000000006</v>
      </c>
      <c r="I30" s="536">
        <f t="shared" si="5"/>
        <v>610.976</v>
      </c>
      <c r="J30" s="1022">
        <f t="shared" si="3"/>
        <v>1527.44</v>
      </c>
    </row>
    <row r="31" spans="1:10" ht="15" customHeight="1" x14ac:dyDescent="0.25">
      <c r="A31" s="1014">
        <v>24</v>
      </c>
      <c r="B31" s="527" t="s">
        <v>1207</v>
      </c>
      <c r="C31" s="1020">
        <v>123</v>
      </c>
      <c r="D31" s="1020">
        <f t="shared" si="0"/>
        <v>330.87</v>
      </c>
      <c r="E31" s="1020">
        <v>39</v>
      </c>
      <c r="F31" s="1020">
        <f t="shared" si="1"/>
        <v>191.88</v>
      </c>
      <c r="G31" s="1021">
        <f t="shared" si="2"/>
        <v>162</v>
      </c>
      <c r="H31" s="536">
        <f t="shared" si="4"/>
        <v>313.64999999999998</v>
      </c>
      <c r="I31" s="536">
        <f t="shared" si="5"/>
        <v>209.10000000000002</v>
      </c>
      <c r="J31" s="1022">
        <f t="shared" si="3"/>
        <v>522.75</v>
      </c>
    </row>
    <row r="32" spans="1:10" ht="15.75" x14ac:dyDescent="0.25">
      <c r="A32" s="1615" t="s">
        <v>85</v>
      </c>
      <c r="B32" s="1615"/>
      <c r="C32" s="1023">
        <f t="shared" ref="C32:J32" si="6">SUM(C8:C31)</f>
        <v>4531</v>
      </c>
      <c r="D32" s="1021">
        <f t="shared" si="6"/>
        <v>12188.390000000001</v>
      </c>
      <c r="E32" s="1021">
        <f t="shared" si="6"/>
        <v>1473</v>
      </c>
      <c r="F32" s="1021">
        <f t="shared" si="6"/>
        <v>7247.1600000000008</v>
      </c>
      <c r="G32" s="1021">
        <f t="shared" si="6"/>
        <v>6004</v>
      </c>
      <c r="H32" s="1040">
        <f>SUM(H8:H31)</f>
        <v>11661.329999999998</v>
      </c>
      <c r="I32" s="1040">
        <f>SUM(I8:I31)</f>
        <v>7774.22</v>
      </c>
      <c r="J32" s="1022">
        <f t="shared" si="6"/>
        <v>19435.549999999996</v>
      </c>
    </row>
    <row r="33" spans="1:9" ht="15" x14ac:dyDescent="0.25">
      <c r="A33" s="7"/>
      <c r="B33" s="1006"/>
      <c r="C33" s="1007"/>
      <c r="D33" s="1008"/>
      <c r="E33" s="1010"/>
      <c r="F33" s="1010"/>
      <c r="G33" s="1011"/>
      <c r="H33" s="1011"/>
      <c r="I33" s="1011"/>
    </row>
    <row r="34" spans="1:9" ht="18.75" x14ac:dyDescent="0.3">
      <c r="A34" s="1009"/>
      <c r="B34" s="1009"/>
      <c r="C34" s="1009"/>
      <c r="D34" s="1009"/>
      <c r="E34" s="1009"/>
    </row>
  </sheetData>
  <sortState xmlns:xlrd2="http://schemas.microsoft.com/office/spreadsheetml/2017/richdata2" ref="B9:H32">
    <sortCondition ref="B9"/>
  </sortState>
  <mergeCells count="11">
    <mergeCell ref="A32:B32"/>
    <mergeCell ref="G5:G6"/>
    <mergeCell ref="J5:J6"/>
    <mergeCell ref="G4:J4"/>
    <mergeCell ref="A1:J1"/>
    <mergeCell ref="A3:J3"/>
    <mergeCell ref="A5:A6"/>
    <mergeCell ref="B5:B6"/>
    <mergeCell ref="C5:F5"/>
    <mergeCell ref="H5:H6"/>
    <mergeCell ref="I5:I6"/>
  </mergeCells>
  <pageMargins left="0.7" right="0.43" top="0.57999999999999996" bottom="0.52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FFC000"/>
  </sheetPr>
  <dimension ref="A1:H45"/>
  <sheetViews>
    <sheetView workbookViewId="0">
      <selection activeCell="I18" sqref="I18"/>
    </sheetView>
  </sheetViews>
  <sheetFormatPr defaultRowHeight="12.75" x14ac:dyDescent="0.2"/>
  <cols>
    <col min="1" max="1" width="12.7109375" customWidth="1"/>
    <col min="2" max="2" width="19.42578125" customWidth="1"/>
    <col min="3" max="3" width="20.140625" customWidth="1"/>
    <col min="4" max="4" width="14.5703125" customWidth="1"/>
    <col min="5" max="8" width="12.7109375" customWidth="1"/>
  </cols>
  <sheetData>
    <row r="1" spans="1:8" ht="15.75" x14ac:dyDescent="0.25">
      <c r="A1" s="1623" t="s">
        <v>1264</v>
      </c>
      <c r="B1" s="1623"/>
      <c r="C1" s="1623"/>
      <c r="D1" s="1623"/>
      <c r="E1" s="1623"/>
      <c r="F1" s="1623"/>
      <c r="G1" s="1623"/>
      <c r="H1" s="1623"/>
    </row>
    <row r="2" spans="1:8" ht="13.5" customHeight="1" x14ac:dyDescent="0.2"/>
    <row r="3" spans="1:8" x14ac:dyDescent="0.2">
      <c r="A3" s="9" t="s">
        <v>1220</v>
      </c>
    </row>
    <row r="5" spans="1:8" ht="33.75" customHeight="1" x14ac:dyDescent="0.2">
      <c r="A5" s="1029" t="s">
        <v>1221</v>
      </c>
      <c r="B5" s="1029" t="s">
        <v>1222</v>
      </c>
      <c r="C5" s="1029" t="s">
        <v>1223</v>
      </c>
      <c r="D5" s="1029" t="s">
        <v>1224</v>
      </c>
      <c r="E5" s="1029" t="s">
        <v>1225</v>
      </c>
      <c r="F5" s="1029" t="s">
        <v>1226</v>
      </c>
      <c r="G5" s="1029" t="s">
        <v>1227</v>
      </c>
      <c r="H5" s="64" t="s">
        <v>1248</v>
      </c>
    </row>
    <row r="6" spans="1:8" x14ac:dyDescent="0.2">
      <c r="A6" s="589" t="s">
        <v>1244</v>
      </c>
      <c r="B6" s="229">
        <v>10916301</v>
      </c>
      <c r="C6" s="1624" t="s">
        <v>1247</v>
      </c>
      <c r="D6" s="229">
        <v>72776</v>
      </c>
      <c r="E6" s="1031">
        <v>20</v>
      </c>
      <c r="F6" s="1031">
        <f>D6*E6</f>
        <v>1455520</v>
      </c>
      <c r="G6" s="229">
        <v>230</v>
      </c>
      <c r="H6" s="1031">
        <f>F6*G6/100000</f>
        <v>3347.6959999999999</v>
      </c>
    </row>
    <row r="7" spans="1:8" x14ac:dyDescent="0.2">
      <c r="A7" s="589" t="s">
        <v>1245</v>
      </c>
      <c r="B7" s="229">
        <v>26167</v>
      </c>
      <c r="C7" s="1625"/>
      <c r="D7" s="229">
        <v>175</v>
      </c>
      <c r="E7" s="1031">
        <v>20</v>
      </c>
      <c r="F7" s="1031">
        <f>D7*E7</f>
        <v>3500</v>
      </c>
      <c r="G7" s="229">
        <v>312</v>
      </c>
      <c r="H7" s="1031">
        <f>F7*G7/100000</f>
        <v>10.92</v>
      </c>
    </row>
    <row r="8" spans="1:8" x14ac:dyDescent="0.2">
      <c r="A8" s="1025" t="s">
        <v>16</v>
      </c>
      <c r="B8" s="1025">
        <f>SUM(B6:B7)</f>
        <v>10942468</v>
      </c>
      <c r="C8" s="1626"/>
      <c r="D8" s="1025">
        <f>SUM(D6:D7)</f>
        <v>72951</v>
      </c>
      <c r="E8" s="1034">
        <v>20</v>
      </c>
      <c r="F8" s="1034">
        <f>SUM(F6:F7)</f>
        <v>1459020</v>
      </c>
      <c r="G8" s="1025" t="s">
        <v>7</v>
      </c>
      <c r="H8" s="1034">
        <f>SUM(H6:H7)</f>
        <v>3358.616</v>
      </c>
    </row>
    <row r="10" spans="1:8" x14ac:dyDescent="0.2">
      <c r="A10" s="9" t="s">
        <v>1228</v>
      </c>
    </row>
    <row r="12" spans="1:8" ht="25.5" x14ac:dyDescent="0.2">
      <c r="A12" s="1029" t="s">
        <v>1221</v>
      </c>
      <c r="B12" s="1029" t="s">
        <v>1222</v>
      </c>
      <c r="C12" s="1029" t="s">
        <v>1223</v>
      </c>
      <c r="D12" s="1029" t="s">
        <v>1233</v>
      </c>
      <c r="E12" s="1029" t="s">
        <v>1234</v>
      </c>
      <c r="F12" s="1029" t="s">
        <v>1226</v>
      </c>
      <c r="G12" s="1029" t="s">
        <v>1227</v>
      </c>
      <c r="H12" s="64" t="s">
        <v>1248</v>
      </c>
    </row>
    <row r="13" spans="1:8" x14ac:dyDescent="0.2">
      <c r="A13" s="589" t="s">
        <v>1244</v>
      </c>
      <c r="B13" s="229">
        <v>10916301</v>
      </c>
      <c r="C13" s="1627" t="s">
        <v>1249</v>
      </c>
      <c r="D13" s="3">
        <v>121230</v>
      </c>
      <c r="E13" s="1032">
        <v>40</v>
      </c>
      <c r="F13" s="1032">
        <f>D13*E13</f>
        <v>4849200</v>
      </c>
      <c r="G13" s="3">
        <v>230</v>
      </c>
      <c r="H13" s="1032">
        <f>F13*G13/100000</f>
        <v>11153.16</v>
      </c>
    </row>
    <row r="14" spans="1:8" x14ac:dyDescent="0.2">
      <c r="A14" s="589" t="s">
        <v>1245</v>
      </c>
      <c r="B14" s="229">
        <v>26167</v>
      </c>
      <c r="C14" s="1628"/>
      <c r="D14" s="3">
        <v>291</v>
      </c>
      <c r="E14" s="1032">
        <v>40</v>
      </c>
      <c r="F14" s="1032">
        <f t="shared" ref="F14:F15" si="0">D14*E14</f>
        <v>11640</v>
      </c>
      <c r="G14" s="3">
        <v>312</v>
      </c>
      <c r="H14" s="1032">
        <f>F14*G14/100000</f>
        <v>36.316800000000001</v>
      </c>
    </row>
    <row r="15" spans="1:8" x14ac:dyDescent="0.2">
      <c r="A15" s="1025" t="s">
        <v>16</v>
      </c>
      <c r="B15" s="1026">
        <f>SUM(B13:B14)</f>
        <v>10942468</v>
      </c>
      <c r="C15" s="1629"/>
      <c r="D15" s="1026">
        <f>SUM(D13:D14)</f>
        <v>121521</v>
      </c>
      <c r="E15" s="1033">
        <v>40</v>
      </c>
      <c r="F15" s="1033">
        <f t="shared" si="0"/>
        <v>4860840</v>
      </c>
      <c r="G15" s="1026" t="s">
        <v>7</v>
      </c>
      <c r="H15" s="1033">
        <f>SUM(H13:H14)</f>
        <v>11189.4768</v>
      </c>
    </row>
    <row r="17" spans="1:6" x14ac:dyDescent="0.2">
      <c r="A17" s="9" t="s">
        <v>1229</v>
      </c>
    </row>
    <row r="19" spans="1:6" ht="25.5" x14ac:dyDescent="0.2">
      <c r="A19" s="1029" t="s">
        <v>1221</v>
      </c>
      <c r="B19" s="64" t="s">
        <v>1250</v>
      </c>
      <c r="C19" s="1029" t="s">
        <v>1230</v>
      </c>
      <c r="D19" s="1029" t="s">
        <v>1231</v>
      </c>
      <c r="E19" s="1029" t="s">
        <v>1232</v>
      </c>
    </row>
    <row r="20" spans="1:6" x14ac:dyDescent="0.2">
      <c r="A20" s="589" t="s">
        <v>21</v>
      </c>
      <c r="B20" s="229">
        <v>67131</v>
      </c>
      <c r="C20" s="1031">
        <v>500</v>
      </c>
      <c r="D20" s="1031">
        <v>6000</v>
      </c>
      <c r="E20" s="229">
        <f>B20*D20/100000</f>
        <v>4027.86</v>
      </c>
    </row>
    <row r="21" spans="1:6" x14ac:dyDescent="0.2">
      <c r="A21" s="589" t="s">
        <v>1246</v>
      </c>
      <c r="B21" s="229">
        <v>16206</v>
      </c>
      <c r="C21" s="1031">
        <v>750</v>
      </c>
      <c r="D21" s="1031">
        <v>9000</v>
      </c>
      <c r="E21" s="229">
        <f t="shared" ref="E21:E22" si="1">B21*D21/100000</f>
        <v>1458.54</v>
      </c>
    </row>
    <row r="22" spans="1:6" x14ac:dyDescent="0.2">
      <c r="A22" s="589" t="s">
        <v>917</v>
      </c>
      <c r="B22" s="229">
        <v>608</v>
      </c>
      <c r="C22" s="1031">
        <v>750</v>
      </c>
      <c r="D22" s="1031">
        <v>9000</v>
      </c>
      <c r="E22" s="229">
        <f t="shared" si="1"/>
        <v>54.72</v>
      </c>
    </row>
    <row r="23" spans="1:6" x14ac:dyDescent="0.2">
      <c r="A23" s="721" t="s">
        <v>16</v>
      </c>
      <c r="B23" s="1025">
        <f>SUM(B20:B22)</f>
        <v>83945</v>
      </c>
      <c r="C23" s="1025" t="s">
        <v>7</v>
      </c>
      <c r="D23" s="1025" t="s">
        <v>7</v>
      </c>
      <c r="E23" s="1025">
        <f>SUM(E20:E22)</f>
        <v>5541.12</v>
      </c>
    </row>
    <row r="24" spans="1:6" x14ac:dyDescent="0.2">
      <c r="A24" s="1030"/>
      <c r="B24" s="7"/>
      <c r="C24" s="7"/>
      <c r="D24" s="7"/>
      <c r="E24" s="7"/>
    </row>
    <row r="25" spans="1:6" x14ac:dyDescent="0.2">
      <c r="A25" s="9" t="s">
        <v>1235</v>
      </c>
    </row>
    <row r="27" spans="1:6" ht="38.25" x14ac:dyDescent="0.2">
      <c r="A27" s="1029" t="s">
        <v>1236</v>
      </c>
      <c r="B27" s="64" t="s">
        <v>1251</v>
      </c>
      <c r="C27" s="1029" t="s">
        <v>1237</v>
      </c>
      <c r="D27" s="1029" t="s">
        <v>1238</v>
      </c>
      <c r="E27" s="1029" t="s">
        <v>1239</v>
      </c>
      <c r="F27" s="64" t="s">
        <v>1265</v>
      </c>
    </row>
    <row r="28" spans="1:6" x14ac:dyDescent="0.2">
      <c r="A28" s="1025">
        <v>240830</v>
      </c>
      <c r="B28" s="1034">
        <v>1000</v>
      </c>
      <c r="C28" s="1025">
        <v>1</v>
      </c>
      <c r="D28" s="1025">
        <v>12</v>
      </c>
      <c r="E28" s="1034">
        <v>12000</v>
      </c>
      <c r="F28" s="1034">
        <v>288.99599999999998</v>
      </c>
    </row>
    <row r="30" spans="1:6" x14ac:dyDescent="0.2">
      <c r="A30" s="9" t="s">
        <v>1240</v>
      </c>
    </row>
    <row r="31" spans="1:6" ht="38.25" x14ac:dyDescent="0.2">
      <c r="A31" s="1029" t="s">
        <v>1241</v>
      </c>
      <c r="B31" s="64" t="s">
        <v>1252</v>
      </c>
      <c r="C31" s="1029" t="s">
        <v>1242</v>
      </c>
      <c r="D31" s="1029" t="s">
        <v>1243</v>
      </c>
      <c r="E31" s="64" t="s">
        <v>1266</v>
      </c>
      <c r="F31" s="1028"/>
    </row>
    <row r="32" spans="1:6" x14ac:dyDescent="0.2">
      <c r="A32" s="1025">
        <v>2</v>
      </c>
      <c r="B32" s="1034">
        <v>30</v>
      </c>
      <c r="C32" s="1025">
        <v>24</v>
      </c>
      <c r="D32" s="1034">
        <v>720</v>
      </c>
      <c r="E32" s="1034">
        <v>1733.9760000000001</v>
      </c>
    </row>
    <row r="34" spans="1:5" ht="14.25" customHeight="1" x14ac:dyDescent="0.2"/>
    <row r="37" spans="1:5" x14ac:dyDescent="0.2">
      <c r="A37" s="1116" t="s">
        <v>1272</v>
      </c>
      <c r="B37" s="1116"/>
    </row>
    <row r="38" spans="1:5" x14ac:dyDescent="0.2">
      <c r="A38" s="1027"/>
    </row>
    <row r="39" spans="1:5" ht="31.5" customHeight="1" x14ac:dyDescent="0.2">
      <c r="A39" s="1025" t="s">
        <v>901</v>
      </c>
      <c r="B39" s="1025" t="s">
        <v>1253</v>
      </c>
      <c r="C39" s="1035" t="s">
        <v>1269</v>
      </c>
      <c r="D39" s="1035" t="s">
        <v>1270</v>
      </c>
      <c r="E39" s="1035" t="s">
        <v>1271</v>
      </c>
    </row>
    <row r="40" spans="1:5" ht="20.100000000000001" customHeight="1" x14ac:dyDescent="0.2">
      <c r="A40" s="721" t="s">
        <v>1254</v>
      </c>
      <c r="B40" s="1025" t="s">
        <v>1258</v>
      </c>
      <c r="C40" s="1041">
        <f>E40*0.6</f>
        <v>2015.1695999999999</v>
      </c>
      <c r="D40" s="1041">
        <f>E40*0.4</f>
        <v>1343.4464</v>
      </c>
      <c r="E40" s="1034">
        <v>3358.616</v>
      </c>
    </row>
    <row r="41" spans="1:5" ht="20.100000000000001" customHeight="1" x14ac:dyDescent="0.2">
      <c r="A41" s="721" t="s">
        <v>1255</v>
      </c>
      <c r="B41" s="1025" t="s">
        <v>1259</v>
      </c>
      <c r="C41" s="1041">
        <f t="shared" ref="C41:C44" si="2">E41*0.6</f>
        <v>6713.6860800000004</v>
      </c>
      <c r="D41" s="1041">
        <f t="shared" ref="D41:D44" si="3">E41*0.4</f>
        <v>4475.79072</v>
      </c>
      <c r="E41" s="1034">
        <v>11189.4768</v>
      </c>
    </row>
    <row r="42" spans="1:5" ht="29.25" customHeight="1" x14ac:dyDescent="0.2">
      <c r="A42" s="721" t="s">
        <v>918</v>
      </c>
      <c r="B42" s="1024" t="s">
        <v>1260</v>
      </c>
      <c r="C42" s="1041">
        <f t="shared" si="2"/>
        <v>3324.672</v>
      </c>
      <c r="D42" s="1041">
        <f t="shared" si="3"/>
        <v>2216.4479999999999</v>
      </c>
      <c r="E42" s="1034">
        <v>5541.12</v>
      </c>
    </row>
    <row r="43" spans="1:5" ht="20.100000000000001" customHeight="1" x14ac:dyDescent="0.2">
      <c r="A43" s="721" t="s">
        <v>1256</v>
      </c>
      <c r="B43" s="1024" t="s">
        <v>1262</v>
      </c>
      <c r="C43" s="1041">
        <f t="shared" si="2"/>
        <v>173.39759999999998</v>
      </c>
      <c r="D43" s="1041">
        <f t="shared" si="3"/>
        <v>115.5984</v>
      </c>
      <c r="E43" s="1034">
        <v>288.99599999999998</v>
      </c>
    </row>
    <row r="44" spans="1:5" ht="20.100000000000001" customHeight="1" x14ac:dyDescent="0.2">
      <c r="A44" s="721" t="s">
        <v>1257</v>
      </c>
      <c r="B44" s="1025" t="s">
        <v>1261</v>
      </c>
      <c r="C44" s="1041">
        <f t="shared" si="2"/>
        <v>1040.3856000000001</v>
      </c>
      <c r="D44" s="1041">
        <f t="shared" si="3"/>
        <v>693.59040000000005</v>
      </c>
      <c r="E44" s="1034">
        <v>1733.9760000000001</v>
      </c>
    </row>
    <row r="45" spans="1:5" ht="20.100000000000001" customHeight="1" x14ac:dyDescent="0.2">
      <c r="A45" s="1025"/>
      <c r="B45" s="1036" t="s">
        <v>16</v>
      </c>
      <c r="C45" s="1034">
        <f>SUM(C40:C44)</f>
        <v>13267.310880000001</v>
      </c>
      <c r="D45" s="1034">
        <f>SUM(D40:D44)</f>
        <v>8844.87392</v>
      </c>
      <c r="E45" s="1034">
        <f>SUM(E40:E44)</f>
        <v>22112.184799999999</v>
      </c>
    </row>
  </sheetData>
  <mergeCells count="4">
    <mergeCell ref="A1:H1"/>
    <mergeCell ref="C6:C8"/>
    <mergeCell ref="C13:C15"/>
    <mergeCell ref="A37:B37"/>
  </mergeCells>
  <pageMargins left="0.7" right="0.7" top="0.46" bottom="0.39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J42"/>
  <sheetViews>
    <sheetView view="pageBreakPreview" topLeftCell="A13" zoomScaleNormal="90" zoomScaleSheetLayoutView="100" workbookViewId="0">
      <selection activeCell="I18" sqref="I18"/>
    </sheetView>
  </sheetViews>
  <sheetFormatPr defaultRowHeight="12.75" x14ac:dyDescent="0.2"/>
  <cols>
    <col min="1" max="1" width="8.28515625" style="374" customWidth="1"/>
    <col min="2" max="2" width="15.5703125" style="374" customWidth="1"/>
    <col min="3" max="3" width="17.28515625" style="374" customWidth="1"/>
    <col min="4" max="4" width="21" style="374" customWidth="1"/>
    <col min="5" max="5" width="21.140625" style="374" customWidth="1"/>
    <col min="6" max="6" width="20.7109375" style="374" customWidth="1"/>
    <col min="7" max="7" width="23.5703125" style="374" customWidth="1"/>
    <col min="8" max="8" width="22.7109375" style="374" customWidth="1"/>
    <col min="9" max="16384" width="9.140625" style="374"/>
  </cols>
  <sheetData>
    <row r="1" spans="1:10" ht="18" x14ac:dyDescent="0.35">
      <c r="A1" s="1204" t="s">
        <v>0</v>
      </c>
      <c r="B1" s="1204"/>
      <c r="C1" s="1204"/>
      <c r="D1" s="1204"/>
      <c r="E1" s="1204"/>
      <c r="F1" s="1204"/>
      <c r="G1" s="1204"/>
      <c r="H1" s="373" t="s">
        <v>225</v>
      </c>
    </row>
    <row r="2" spans="1:10" ht="21" x14ac:dyDescent="0.35">
      <c r="A2" s="1205" t="s">
        <v>921</v>
      </c>
      <c r="B2" s="1205"/>
      <c r="C2" s="1205"/>
      <c r="D2" s="1205"/>
      <c r="E2" s="1205"/>
      <c r="F2" s="1205"/>
      <c r="G2" s="1205"/>
      <c r="H2" s="1205"/>
    </row>
    <row r="3" spans="1:10" ht="15" x14ac:dyDescent="0.3">
      <c r="A3" s="375"/>
      <c r="B3" s="375"/>
    </row>
    <row r="4" spans="1:10" ht="18" customHeight="1" x14ac:dyDescent="0.35">
      <c r="A4" s="1206" t="s">
        <v>995</v>
      </c>
      <c r="B4" s="1206"/>
      <c r="C4" s="1206"/>
      <c r="D4" s="1206"/>
      <c r="E4" s="1206"/>
      <c r="F4" s="1206"/>
      <c r="G4" s="1206"/>
      <c r="H4" s="1206"/>
    </row>
    <row r="5" spans="1:10" x14ac:dyDescent="0.2">
      <c r="A5" s="303" t="s">
        <v>687</v>
      </c>
      <c r="B5" s="303"/>
      <c r="C5" s="322"/>
      <c r="D5" s="322"/>
    </row>
    <row r="6" spans="1:10" ht="15" x14ac:dyDescent="0.3">
      <c r="A6" s="376"/>
      <c r="B6" s="376"/>
      <c r="G6" s="1207" t="s">
        <v>1194</v>
      </c>
      <c r="H6" s="1207"/>
    </row>
    <row r="7" spans="1:10" ht="59.25" customHeight="1" x14ac:dyDescent="0.2">
      <c r="A7" s="378" t="s">
        <v>2</v>
      </c>
      <c r="B7" s="378" t="s">
        <v>3</v>
      </c>
      <c r="C7" s="379" t="s">
        <v>226</v>
      </c>
      <c r="D7" s="379" t="s">
        <v>227</v>
      </c>
      <c r="E7" s="379" t="s">
        <v>228</v>
      </c>
      <c r="F7" s="379" t="s">
        <v>229</v>
      </c>
      <c r="G7" s="379" t="s">
        <v>230</v>
      </c>
      <c r="H7" s="379" t="s">
        <v>231</v>
      </c>
    </row>
    <row r="8" spans="1:10" s="373" customFormat="1" ht="15" x14ac:dyDescent="0.25">
      <c r="A8" s="380" t="s">
        <v>232</v>
      </c>
      <c r="B8" s="380" t="s">
        <v>233</v>
      </c>
      <c r="C8" s="380" t="s">
        <v>234</v>
      </c>
      <c r="D8" s="380" t="s">
        <v>235</v>
      </c>
      <c r="E8" s="380" t="s">
        <v>236</v>
      </c>
      <c r="F8" s="380" t="s">
        <v>237</v>
      </c>
      <c r="G8" s="380" t="s">
        <v>238</v>
      </c>
      <c r="H8" s="380" t="s">
        <v>239</v>
      </c>
    </row>
    <row r="9" spans="1:10" ht="15" customHeight="1" x14ac:dyDescent="0.2">
      <c r="A9" s="604">
        <v>1</v>
      </c>
      <c r="B9" s="315" t="s">
        <v>641</v>
      </c>
      <c r="C9" s="381">
        <f>'AT3A_cvrg(Insti)_PY '!G12</f>
        <v>1346</v>
      </c>
      <c r="D9" s="381">
        <f>'AT3C_cvrg(Insti)_UPY  '!G11</f>
        <v>299</v>
      </c>
      <c r="E9" s="381">
        <f>'AT3B_cvrg(Insti)_UPY  '!G11</f>
        <v>0</v>
      </c>
      <c r="F9" s="382">
        <f>SUM(C9:E9)</f>
        <v>1645</v>
      </c>
      <c r="G9" s="382">
        <f>'AT3A_cvrg(Insti)_PY '!L12+'AT3B_cvrg(Insti)_UPY  '!L11+'AT3C_cvrg(Insti)_UPY  '!L11</f>
        <v>1645</v>
      </c>
      <c r="H9" s="1208"/>
      <c r="I9" s="374">
        <v>1641</v>
      </c>
      <c r="J9" s="374">
        <f>F9-I9</f>
        <v>4</v>
      </c>
    </row>
    <row r="10" spans="1:10" ht="15" customHeight="1" x14ac:dyDescent="0.2">
      <c r="A10" s="604">
        <v>2</v>
      </c>
      <c r="B10" s="315" t="s">
        <v>642</v>
      </c>
      <c r="C10" s="381">
        <f>'AT3A_cvrg(Insti)_PY '!G13</f>
        <v>4053</v>
      </c>
      <c r="D10" s="381">
        <f>'AT3C_cvrg(Insti)_UPY  '!G12</f>
        <v>897</v>
      </c>
      <c r="E10" s="381">
        <f>'AT3B_cvrg(Insti)_UPY  '!G12</f>
        <v>15</v>
      </c>
      <c r="F10" s="382">
        <f t="shared" ref="F10:F32" si="0">SUM(C10:E10)</f>
        <v>4965</v>
      </c>
      <c r="G10" s="382">
        <f>'AT3A_cvrg(Insti)_PY '!L13+'AT3B_cvrg(Insti)_UPY  '!L12+'AT3C_cvrg(Insti)_UPY  '!L12</f>
        <v>4965</v>
      </c>
      <c r="H10" s="1209"/>
      <c r="I10" s="374">
        <v>4960</v>
      </c>
      <c r="J10" s="374">
        <f t="shared" ref="J10:J33" si="1">F10-I10</f>
        <v>5</v>
      </c>
    </row>
    <row r="11" spans="1:10" ht="15" customHeight="1" x14ac:dyDescent="0.2">
      <c r="A11" s="604">
        <v>3</v>
      </c>
      <c r="B11" s="315" t="s">
        <v>643</v>
      </c>
      <c r="C11" s="381">
        <f>'AT3A_cvrg(Insti)_PY '!G14</f>
        <v>3059</v>
      </c>
      <c r="D11" s="381">
        <f>'AT3C_cvrg(Insti)_UPY  '!G13</f>
        <v>750</v>
      </c>
      <c r="E11" s="381">
        <f>'AT3B_cvrg(Insti)_UPY  '!G13</f>
        <v>24</v>
      </c>
      <c r="F11" s="382">
        <f t="shared" si="0"/>
        <v>3833</v>
      </c>
      <c r="G11" s="382">
        <f>'AT3A_cvrg(Insti)_PY '!L14+'AT3B_cvrg(Insti)_UPY  '!L13+'AT3C_cvrg(Insti)_UPY  '!L13</f>
        <v>3833</v>
      </c>
      <c r="H11" s="1209"/>
      <c r="I11" s="374">
        <v>3830</v>
      </c>
      <c r="J11" s="374">
        <f t="shared" si="1"/>
        <v>3</v>
      </c>
    </row>
    <row r="12" spans="1:10" ht="15" customHeight="1" x14ac:dyDescent="0.2">
      <c r="A12" s="604">
        <v>4</v>
      </c>
      <c r="B12" s="315" t="s">
        <v>644</v>
      </c>
      <c r="C12" s="381">
        <f>'AT3A_cvrg(Insti)_PY '!G15</f>
        <v>3887</v>
      </c>
      <c r="D12" s="381">
        <f>'AT3C_cvrg(Insti)_UPY  '!G14</f>
        <v>846</v>
      </c>
      <c r="E12" s="381">
        <f>'AT3B_cvrg(Insti)_UPY  '!G14</f>
        <v>7</v>
      </c>
      <c r="F12" s="382">
        <f t="shared" si="0"/>
        <v>4740</v>
      </c>
      <c r="G12" s="382">
        <f>'AT3A_cvrg(Insti)_PY '!L15+'AT3B_cvrg(Insti)_UPY  '!L14+'AT3C_cvrg(Insti)_UPY  '!L14</f>
        <v>4740</v>
      </c>
      <c r="H12" s="1209"/>
      <c r="I12" s="374">
        <v>4731</v>
      </c>
      <c r="J12" s="374">
        <f t="shared" si="1"/>
        <v>9</v>
      </c>
    </row>
    <row r="13" spans="1:10" ht="15" customHeight="1" x14ac:dyDescent="0.2">
      <c r="A13" s="604">
        <v>5</v>
      </c>
      <c r="B13" s="315" t="s">
        <v>645</v>
      </c>
      <c r="C13" s="381">
        <f>'AT3A_cvrg(Insti)_PY '!G16</f>
        <v>2564</v>
      </c>
      <c r="D13" s="381">
        <f>'AT3C_cvrg(Insti)_UPY  '!G15</f>
        <v>672</v>
      </c>
      <c r="E13" s="381">
        <f>'AT3B_cvrg(Insti)_UPY  '!G15</f>
        <v>0</v>
      </c>
      <c r="F13" s="382">
        <f t="shared" si="0"/>
        <v>3236</v>
      </c>
      <c r="G13" s="382">
        <f>'AT3A_cvrg(Insti)_PY '!L16+'AT3B_cvrg(Insti)_UPY  '!L15+'AT3C_cvrg(Insti)_UPY  '!L15</f>
        <v>3236</v>
      </c>
      <c r="H13" s="1209"/>
      <c r="I13" s="374">
        <v>0</v>
      </c>
      <c r="J13" s="374">
        <f t="shared" si="1"/>
        <v>3236</v>
      </c>
    </row>
    <row r="14" spans="1:10" ht="15" customHeight="1" x14ac:dyDescent="0.2">
      <c r="A14" s="604">
        <v>6</v>
      </c>
      <c r="B14" s="315" t="s">
        <v>646</v>
      </c>
      <c r="C14" s="381">
        <f>'AT3A_cvrg(Insti)_PY '!G17</f>
        <v>1881</v>
      </c>
      <c r="D14" s="381">
        <f>'AT3C_cvrg(Insti)_UPY  '!G16</f>
        <v>360</v>
      </c>
      <c r="E14" s="381">
        <f>'AT3B_cvrg(Insti)_UPY  '!G16</f>
        <v>0</v>
      </c>
      <c r="F14" s="382">
        <f t="shared" si="0"/>
        <v>2241</v>
      </c>
      <c r="G14" s="382">
        <f>'AT3A_cvrg(Insti)_PY '!L17+'AT3B_cvrg(Insti)_UPY  '!L16+'AT3C_cvrg(Insti)_UPY  '!L16</f>
        <v>2241</v>
      </c>
      <c r="H14" s="1209"/>
      <c r="I14" s="374">
        <v>2240</v>
      </c>
      <c r="J14" s="374">
        <f t="shared" si="1"/>
        <v>1</v>
      </c>
    </row>
    <row r="15" spans="1:10" ht="15" customHeight="1" x14ac:dyDescent="0.2">
      <c r="A15" s="604">
        <v>7</v>
      </c>
      <c r="B15" s="315" t="s">
        <v>647</v>
      </c>
      <c r="C15" s="381">
        <f>'AT3A_cvrg(Insti)_PY '!G18</f>
        <v>2516</v>
      </c>
      <c r="D15" s="381">
        <f>'AT3C_cvrg(Insti)_UPY  '!G17</f>
        <v>499</v>
      </c>
      <c r="E15" s="381">
        <f>'AT3B_cvrg(Insti)_UPY  '!G17</f>
        <v>6</v>
      </c>
      <c r="F15" s="382">
        <f t="shared" si="0"/>
        <v>3021</v>
      </c>
      <c r="G15" s="382">
        <f>'AT3A_cvrg(Insti)_PY '!L18+'AT3B_cvrg(Insti)_UPY  '!L17+'AT3C_cvrg(Insti)_UPY  '!L17</f>
        <v>3021</v>
      </c>
      <c r="H15" s="1209"/>
      <c r="I15" s="374">
        <v>3021</v>
      </c>
      <c r="J15" s="374">
        <f t="shared" si="1"/>
        <v>0</v>
      </c>
    </row>
    <row r="16" spans="1:10" ht="15" customHeight="1" x14ac:dyDescent="0.2">
      <c r="A16" s="604">
        <v>8</v>
      </c>
      <c r="B16" s="315" t="s">
        <v>648</v>
      </c>
      <c r="C16" s="381">
        <f>'AT3A_cvrg(Insti)_PY '!G19</f>
        <v>1029</v>
      </c>
      <c r="D16" s="381">
        <f>'AT3C_cvrg(Insti)_UPY  '!G18</f>
        <v>150</v>
      </c>
      <c r="E16" s="381">
        <f>'AT3B_cvrg(Insti)_UPY  '!G18</f>
        <v>0</v>
      </c>
      <c r="F16" s="382">
        <f t="shared" si="0"/>
        <v>1179</v>
      </c>
      <c r="G16" s="382">
        <f>'AT3A_cvrg(Insti)_PY '!L19+'AT3B_cvrg(Insti)_UPY  '!L18+'AT3C_cvrg(Insti)_UPY  '!L18</f>
        <v>1179</v>
      </c>
      <c r="H16" s="1209"/>
      <c r="I16" s="374">
        <v>1177</v>
      </c>
      <c r="J16" s="374">
        <f t="shared" si="1"/>
        <v>2</v>
      </c>
    </row>
    <row r="17" spans="1:10" ht="15" customHeight="1" x14ac:dyDescent="0.2">
      <c r="A17" s="604">
        <v>9</v>
      </c>
      <c r="B17" s="315" t="s">
        <v>649</v>
      </c>
      <c r="C17" s="381">
        <f>'AT3A_cvrg(Insti)_PY '!G20</f>
        <v>3329</v>
      </c>
      <c r="D17" s="381">
        <f>'AT3C_cvrg(Insti)_UPY  '!G19</f>
        <v>853</v>
      </c>
      <c r="E17" s="381">
        <f>'AT3B_cvrg(Insti)_UPY  '!G19</f>
        <v>0</v>
      </c>
      <c r="F17" s="382">
        <f t="shared" si="0"/>
        <v>4182</v>
      </c>
      <c r="G17" s="382">
        <f>'AT3A_cvrg(Insti)_PY '!L20+'AT3B_cvrg(Insti)_UPY  '!L19+'AT3C_cvrg(Insti)_UPY  '!L19</f>
        <v>4182</v>
      </c>
      <c r="H17" s="1209"/>
      <c r="I17" s="374">
        <v>4168</v>
      </c>
      <c r="J17" s="374">
        <f t="shared" si="1"/>
        <v>14</v>
      </c>
    </row>
    <row r="18" spans="1:10" ht="15" customHeight="1" x14ac:dyDescent="0.2">
      <c r="A18" s="604">
        <v>10</v>
      </c>
      <c r="B18" s="315" t="s">
        <v>650</v>
      </c>
      <c r="C18" s="381">
        <f>'AT3A_cvrg(Insti)_PY '!G21</f>
        <v>2371</v>
      </c>
      <c r="D18" s="381">
        <f>'AT3C_cvrg(Insti)_UPY  '!G20</f>
        <v>672</v>
      </c>
      <c r="E18" s="381">
        <f>'AT3B_cvrg(Insti)_UPY  '!G20</f>
        <v>0</v>
      </c>
      <c r="F18" s="382">
        <f t="shared" si="0"/>
        <v>3043</v>
      </c>
      <c r="G18" s="382">
        <f>'AT3A_cvrg(Insti)_PY '!L21+'AT3B_cvrg(Insti)_UPY  '!L20+'AT3C_cvrg(Insti)_UPY  '!L20</f>
        <v>3043</v>
      </c>
      <c r="H18" s="1209"/>
      <c r="I18" s="374">
        <v>3040</v>
      </c>
      <c r="J18" s="374">
        <f t="shared" si="1"/>
        <v>3</v>
      </c>
    </row>
    <row r="19" spans="1:10" ht="15" customHeight="1" x14ac:dyDescent="0.2">
      <c r="A19" s="604">
        <v>11</v>
      </c>
      <c r="B19" s="315" t="s">
        <v>651</v>
      </c>
      <c r="C19" s="381">
        <f>'AT3A_cvrg(Insti)_PY '!G22</f>
        <v>1847</v>
      </c>
      <c r="D19" s="381">
        <f>'AT3C_cvrg(Insti)_UPY  '!G21</f>
        <v>412</v>
      </c>
      <c r="E19" s="381">
        <f>'AT3B_cvrg(Insti)_UPY  '!G21</f>
        <v>3</v>
      </c>
      <c r="F19" s="382">
        <f t="shared" si="0"/>
        <v>2262</v>
      </c>
      <c r="G19" s="382">
        <f>'AT3A_cvrg(Insti)_PY '!L22+'AT3B_cvrg(Insti)_UPY  '!L21+'AT3C_cvrg(Insti)_UPY  '!L21</f>
        <v>2262</v>
      </c>
      <c r="H19" s="1209"/>
      <c r="I19" s="374">
        <v>2262</v>
      </c>
      <c r="J19" s="374">
        <f t="shared" si="1"/>
        <v>0</v>
      </c>
    </row>
    <row r="20" spans="1:10" ht="15" customHeight="1" x14ac:dyDescent="0.2">
      <c r="A20" s="604">
        <v>12</v>
      </c>
      <c r="B20" s="315" t="s">
        <v>652</v>
      </c>
      <c r="C20" s="381">
        <f>'AT3A_cvrg(Insti)_PY '!G23</f>
        <v>1445</v>
      </c>
      <c r="D20" s="381">
        <f>'AT3C_cvrg(Insti)_UPY  '!G22</f>
        <v>535</v>
      </c>
      <c r="E20" s="381">
        <f>'AT3B_cvrg(Insti)_UPY  '!G22</f>
        <v>0</v>
      </c>
      <c r="F20" s="382">
        <f t="shared" si="0"/>
        <v>1980</v>
      </c>
      <c r="G20" s="382">
        <f>'AT3A_cvrg(Insti)_PY '!L23+'AT3B_cvrg(Insti)_UPY  '!L22+'AT3C_cvrg(Insti)_UPY  '!L22</f>
        <v>1980</v>
      </c>
      <c r="H20" s="1209"/>
      <c r="I20" s="374">
        <v>1964</v>
      </c>
      <c r="J20" s="374">
        <f t="shared" si="1"/>
        <v>16</v>
      </c>
    </row>
    <row r="21" spans="1:10" ht="15" customHeight="1" x14ac:dyDescent="0.2">
      <c r="A21" s="604">
        <v>13</v>
      </c>
      <c r="B21" s="315" t="s">
        <v>653</v>
      </c>
      <c r="C21" s="381">
        <f>'AT3A_cvrg(Insti)_PY '!G24</f>
        <v>2618</v>
      </c>
      <c r="D21" s="381">
        <f>'AT3C_cvrg(Insti)_UPY  '!G23</f>
        <v>700</v>
      </c>
      <c r="E21" s="381">
        <f>'AT3B_cvrg(Insti)_UPY  '!G23</f>
        <v>0</v>
      </c>
      <c r="F21" s="382">
        <f t="shared" si="0"/>
        <v>3318</v>
      </c>
      <c r="G21" s="382">
        <f>'AT3A_cvrg(Insti)_PY '!L24+'AT3B_cvrg(Insti)_UPY  '!L23+'AT3C_cvrg(Insti)_UPY  '!L23</f>
        <v>3318</v>
      </c>
      <c r="H21" s="1209"/>
      <c r="I21" s="374">
        <v>3311</v>
      </c>
      <c r="J21" s="374">
        <f t="shared" si="1"/>
        <v>7</v>
      </c>
    </row>
    <row r="22" spans="1:10" ht="15" customHeight="1" x14ac:dyDescent="0.2">
      <c r="A22" s="604">
        <v>14</v>
      </c>
      <c r="B22" s="315" t="s">
        <v>654</v>
      </c>
      <c r="C22" s="381">
        <f>'AT3A_cvrg(Insti)_PY '!G25</f>
        <v>4711</v>
      </c>
      <c r="D22" s="381">
        <f>'AT3C_cvrg(Insti)_UPY  '!G24</f>
        <v>1076</v>
      </c>
      <c r="E22" s="381">
        <f>'AT3B_cvrg(Insti)_UPY  '!G24</f>
        <v>92</v>
      </c>
      <c r="F22" s="382">
        <f t="shared" si="0"/>
        <v>5879</v>
      </c>
      <c r="G22" s="382">
        <f>'AT3A_cvrg(Insti)_PY '!L25+'AT3B_cvrg(Insti)_UPY  '!L24+'AT3C_cvrg(Insti)_UPY  '!L24</f>
        <v>5879</v>
      </c>
      <c r="H22" s="1209"/>
      <c r="I22" s="374">
        <v>5874</v>
      </c>
      <c r="J22" s="374">
        <f t="shared" si="1"/>
        <v>5</v>
      </c>
    </row>
    <row r="23" spans="1:10" ht="15" customHeight="1" x14ac:dyDescent="0.2">
      <c r="A23" s="604">
        <v>15</v>
      </c>
      <c r="B23" s="315" t="s">
        <v>655</v>
      </c>
      <c r="C23" s="381">
        <f>'AT3A_cvrg(Insti)_PY '!G26</f>
        <v>4755</v>
      </c>
      <c r="D23" s="381">
        <f>'AT3C_cvrg(Insti)_UPY  '!G25</f>
        <v>1164</v>
      </c>
      <c r="E23" s="381">
        <f>'AT3B_cvrg(Insti)_UPY  '!G25</f>
        <v>0</v>
      </c>
      <c r="F23" s="382">
        <f t="shared" si="0"/>
        <v>5919</v>
      </c>
      <c r="G23" s="382">
        <f>'AT3A_cvrg(Insti)_PY '!L26+'AT3B_cvrg(Insti)_UPY  '!L25+'AT3C_cvrg(Insti)_UPY  '!L25</f>
        <v>5919</v>
      </c>
      <c r="H23" s="1209"/>
      <c r="I23" s="374">
        <v>5913</v>
      </c>
      <c r="J23" s="374">
        <f t="shared" si="1"/>
        <v>6</v>
      </c>
    </row>
    <row r="24" spans="1:10" ht="15" customHeight="1" x14ac:dyDescent="0.2">
      <c r="A24" s="604">
        <v>16</v>
      </c>
      <c r="B24" s="315" t="s">
        <v>656</v>
      </c>
      <c r="C24" s="381">
        <f>'AT3A_cvrg(Insti)_PY '!G27</f>
        <v>5392</v>
      </c>
      <c r="D24" s="381">
        <f>'AT3C_cvrg(Insti)_UPY  '!G26</f>
        <v>1153</v>
      </c>
      <c r="E24" s="381">
        <f>'AT3B_cvrg(Insti)_UPY  '!G26</f>
        <v>0</v>
      </c>
      <c r="F24" s="382">
        <f t="shared" si="0"/>
        <v>6545</v>
      </c>
      <c r="G24" s="382">
        <f>'AT3A_cvrg(Insti)_PY '!L27+'AT3B_cvrg(Insti)_UPY  '!L26+'AT3C_cvrg(Insti)_UPY  '!L26</f>
        <v>6545</v>
      </c>
      <c r="H24" s="1209"/>
      <c r="I24" s="374">
        <v>0</v>
      </c>
      <c r="J24" s="374">
        <f t="shared" si="1"/>
        <v>6545</v>
      </c>
    </row>
    <row r="25" spans="1:10" ht="15" customHeight="1" x14ac:dyDescent="0.2">
      <c r="A25" s="604">
        <v>17</v>
      </c>
      <c r="B25" s="315" t="s">
        <v>657</v>
      </c>
      <c r="C25" s="381">
        <f>'AT3A_cvrg(Insti)_PY '!G28</f>
        <v>3356</v>
      </c>
      <c r="D25" s="381">
        <f>'AT3C_cvrg(Insti)_UPY  '!G27</f>
        <v>777</v>
      </c>
      <c r="E25" s="381">
        <f>'AT3B_cvrg(Insti)_UPY  '!G27</f>
        <v>3</v>
      </c>
      <c r="F25" s="382">
        <f t="shared" si="0"/>
        <v>4136</v>
      </c>
      <c r="G25" s="382">
        <f>'AT3A_cvrg(Insti)_PY '!L28+'AT3B_cvrg(Insti)_UPY  '!L27+'AT3C_cvrg(Insti)_UPY  '!L27</f>
        <v>4136</v>
      </c>
      <c r="H25" s="1209"/>
      <c r="I25" s="374">
        <v>4130</v>
      </c>
      <c r="J25" s="374">
        <f t="shared" si="1"/>
        <v>6</v>
      </c>
    </row>
    <row r="26" spans="1:10" ht="15" customHeight="1" x14ac:dyDescent="0.2">
      <c r="A26" s="604">
        <v>18</v>
      </c>
      <c r="B26" s="315" t="s">
        <v>658</v>
      </c>
      <c r="C26" s="381">
        <f>'AT3A_cvrg(Insti)_PY '!G29</f>
        <v>4589</v>
      </c>
      <c r="D26" s="381">
        <f>'AT3C_cvrg(Insti)_UPY  '!G28</f>
        <v>1257</v>
      </c>
      <c r="E26" s="381">
        <f>'AT3B_cvrg(Insti)_UPY  '!G28</f>
        <v>41</v>
      </c>
      <c r="F26" s="382">
        <f t="shared" si="0"/>
        <v>5887</v>
      </c>
      <c r="G26" s="382">
        <f>'AT3A_cvrg(Insti)_PY '!L29+'AT3B_cvrg(Insti)_UPY  '!L28+'AT3C_cvrg(Insti)_UPY  '!L28</f>
        <v>5887</v>
      </c>
      <c r="H26" s="1209"/>
      <c r="I26" s="374">
        <v>5876</v>
      </c>
      <c r="J26" s="374">
        <f t="shared" si="1"/>
        <v>11</v>
      </c>
    </row>
    <row r="27" spans="1:10" ht="15" customHeight="1" x14ac:dyDescent="0.2">
      <c r="A27" s="604">
        <v>19</v>
      </c>
      <c r="B27" s="315" t="s">
        <v>659</v>
      </c>
      <c r="C27" s="381">
        <f>'AT3A_cvrg(Insti)_PY '!G30</f>
        <v>5018</v>
      </c>
      <c r="D27" s="381">
        <f>'AT3C_cvrg(Insti)_UPY  '!G29</f>
        <v>1177</v>
      </c>
      <c r="E27" s="381">
        <f>'AT3B_cvrg(Insti)_UPY  '!G29</f>
        <v>24</v>
      </c>
      <c r="F27" s="382">
        <f t="shared" si="0"/>
        <v>6219</v>
      </c>
      <c r="G27" s="382">
        <f>'AT3A_cvrg(Insti)_PY '!L30+'AT3B_cvrg(Insti)_UPY  '!L29+'AT3C_cvrg(Insti)_UPY  '!L29</f>
        <v>6219</v>
      </c>
      <c r="H27" s="1209"/>
      <c r="I27" s="374">
        <v>6213</v>
      </c>
      <c r="J27" s="374">
        <f t="shared" si="1"/>
        <v>6</v>
      </c>
    </row>
    <row r="28" spans="1:10" ht="15" customHeight="1" x14ac:dyDescent="0.2">
      <c r="A28" s="604">
        <v>20</v>
      </c>
      <c r="B28" s="315" t="s">
        <v>660</v>
      </c>
      <c r="C28" s="381">
        <f>'AT3A_cvrg(Insti)_PY '!G31</f>
        <v>3559</v>
      </c>
      <c r="D28" s="381">
        <f>'AT3C_cvrg(Insti)_UPY  '!G30</f>
        <v>832</v>
      </c>
      <c r="E28" s="381">
        <f>'AT3B_cvrg(Insti)_UPY  '!G30</f>
        <v>7</v>
      </c>
      <c r="F28" s="382">
        <f t="shared" si="0"/>
        <v>4398</v>
      </c>
      <c r="G28" s="382">
        <f>'AT3A_cvrg(Insti)_PY '!L31+'AT3B_cvrg(Insti)_UPY  '!L30+'AT3C_cvrg(Insti)_UPY  '!L30</f>
        <v>4398</v>
      </c>
      <c r="H28" s="1209"/>
      <c r="I28" s="374">
        <v>4396</v>
      </c>
      <c r="J28" s="374">
        <f t="shared" si="1"/>
        <v>2</v>
      </c>
    </row>
    <row r="29" spans="1:10" ht="15" customHeight="1" x14ac:dyDescent="0.2">
      <c r="A29" s="604">
        <v>21</v>
      </c>
      <c r="B29" s="315" t="s">
        <v>661</v>
      </c>
      <c r="C29" s="381">
        <f>'AT3A_cvrg(Insti)_PY '!G32</f>
        <v>687</v>
      </c>
      <c r="D29" s="381">
        <f>'AT3C_cvrg(Insti)_UPY  '!G31</f>
        <v>120</v>
      </c>
      <c r="E29" s="381">
        <f>'AT3B_cvrg(Insti)_UPY  '!G31</f>
        <v>1</v>
      </c>
      <c r="F29" s="382">
        <f t="shared" si="0"/>
        <v>808</v>
      </c>
      <c r="G29" s="382">
        <f>'AT3A_cvrg(Insti)_PY '!L32+'AT3B_cvrg(Insti)_UPY  '!L31+'AT3C_cvrg(Insti)_UPY  '!L31</f>
        <v>808</v>
      </c>
      <c r="H29" s="1209"/>
      <c r="I29" s="374">
        <v>808</v>
      </c>
      <c r="J29" s="374">
        <f t="shared" si="1"/>
        <v>0</v>
      </c>
    </row>
    <row r="30" spans="1:10" ht="15" customHeight="1" x14ac:dyDescent="0.2">
      <c r="A30" s="604">
        <v>22</v>
      </c>
      <c r="B30" s="315" t="s">
        <v>662</v>
      </c>
      <c r="C30" s="381">
        <f>'AT3A_cvrg(Insti)_PY '!G33</f>
        <v>1397</v>
      </c>
      <c r="D30" s="381">
        <f>'AT3C_cvrg(Insti)_UPY  '!G32</f>
        <v>304</v>
      </c>
      <c r="E30" s="381">
        <f>'AT3B_cvrg(Insti)_UPY  '!G32</f>
        <v>2</v>
      </c>
      <c r="F30" s="382">
        <f t="shared" si="0"/>
        <v>1703</v>
      </c>
      <c r="G30" s="382">
        <f>'AT3A_cvrg(Insti)_PY '!L33+'AT3B_cvrg(Insti)_UPY  '!L32+'AT3C_cvrg(Insti)_UPY  '!L32</f>
        <v>1703</v>
      </c>
      <c r="H30" s="1209"/>
      <c r="I30" s="374">
        <v>1697</v>
      </c>
      <c r="J30" s="374">
        <f t="shared" si="1"/>
        <v>6</v>
      </c>
    </row>
    <row r="31" spans="1:10" ht="15" customHeight="1" x14ac:dyDescent="0.2">
      <c r="A31" s="604">
        <v>23</v>
      </c>
      <c r="B31" s="315" t="s">
        <v>663</v>
      </c>
      <c r="C31" s="381">
        <f>'AT3A_cvrg(Insti)_PY '!G34</f>
        <v>1931</v>
      </c>
      <c r="D31" s="381">
        <f>'AT3C_cvrg(Insti)_UPY  '!G33</f>
        <v>402</v>
      </c>
      <c r="E31" s="381">
        <f>'AT3B_cvrg(Insti)_UPY  '!G33</f>
        <v>11</v>
      </c>
      <c r="F31" s="382">
        <f t="shared" si="0"/>
        <v>2344</v>
      </c>
      <c r="G31" s="382">
        <f>'AT3A_cvrg(Insti)_PY '!L34+'AT3B_cvrg(Insti)_UPY  '!L33+'AT3C_cvrg(Insti)_UPY  '!L33</f>
        <v>2344</v>
      </c>
      <c r="H31" s="1209"/>
      <c r="I31" s="374">
        <v>2344</v>
      </c>
      <c r="J31" s="374">
        <f t="shared" si="1"/>
        <v>0</v>
      </c>
    </row>
    <row r="32" spans="1:10" ht="15" customHeight="1" x14ac:dyDescent="0.2">
      <c r="A32" s="318">
        <v>24</v>
      </c>
      <c r="B32" s="315" t="s">
        <v>664</v>
      </c>
      <c r="C32" s="381">
        <f>'AT3A_cvrg(Insti)_PY '!G35</f>
        <v>399</v>
      </c>
      <c r="D32" s="381">
        <f>'AT3C_cvrg(Insti)_UPY  '!G34</f>
        <v>63</v>
      </c>
      <c r="E32" s="381">
        <f>'AT3B_cvrg(Insti)_UPY  '!G34</f>
        <v>0</v>
      </c>
      <c r="F32" s="382">
        <f t="shared" si="0"/>
        <v>462</v>
      </c>
      <c r="G32" s="382">
        <f>'AT3A_cvrg(Insti)_PY '!L35+'AT3B_cvrg(Insti)_UPY  '!L34+'AT3C_cvrg(Insti)_UPY  '!L34</f>
        <v>462</v>
      </c>
      <c r="H32" s="1209"/>
      <c r="I32" s="374">
        <v>462</v>
      </c>
      <c r="J32" s="374">
        <f t="shared" si="1"/>
        <v>0</v>
      </c>
    </row>
    <row r="33" spans="1:10" ht="15" customHeight="1" x14ac:dyDescent="0.2">
      <c r="A33" s="1211" t="s">
        <v>16</v>
      </c>
      <c r="B33" s="1212"/>
      <c r="C33" s="382">
        <f>SUM(C9:C32)</f>
        <v>67739</v>
      </c>
      <c r="D33" s="382">
        <f>SUM(D9:D32)</f>
        <v>15970</v>
      </c>
      <c r="E33" s="382">
        <f>SUM(E9:E32)</f>
        <v>236</v>
      </c>
      <c r="F33" s="382">
        <f>SUM(F9:F32)</f>
        <v>83945</v>
      </c>
      <c r="G33" s="382">
        <f>SUM(G9:G32)</f>
        <v>83945</v>
      </c>
      <c r="H33" s="1210"/>
      <c r="I33" s="374">
        <v>74058</v>
      </c>
      <c r="J33" s="374">
        <f t="shared" si="1"/>
        <v>9887</v>
      </c>
    </row>
    <row r="35" spans="1:10" x14ac:dyDescent="0.2">
      <c r="A35" s="383" t="s">
        <v>240</v>
      </c>
    </row>
    <row r="38" spans="1:10" x14ac:dyDescent="0.2">
      <c r="A38" s="9" t="s">
        <v>1191</v>
      </c>
      <c r="B38" s="615"/>
      <c r="C38" s="615"/>
      <c r="D38" s="1202" t="s">
        <v>806</v>
      </c>
      <c r="E38" s="1202"/>
      <c r="F38" s="1203" t="s">
        <v>803</v>
      </c>
      <c r="G38" s="1203"/>
      <c r="H38" s="1203"/>
    </row>
    <row r="39" spans="1:10" ht="12.75" customHeight="1" x14ac:dyDescent="0.2">
      <c r="A39" s="615"/>
      <c r="B39" s="615"/>
      <c r="C39" s="615"/>
      <c r="D39" s="1202" t="s">
        <v>807</v>
      </c>
      <c r="E39" s="1202"/>
      <c r="F39" s="1203" t="s">
        <v>802</v>
      </c>
      <c r="G39" s="1203"/>
      <c r="H39" s="1203"/>
    </row>
    <row r="40" spans="1:10" ht="12.75" customHeight="1" x14ac:dyDescent="0.2">
      <c r="A40" s="615"/>
      <c r="B40" s="615"/>
      <c r="C40" s="615"/>
      <c r="D40" s="1202" t="s">
        <v>808</v>
      </c>
      <c r="E40" s="1202"/>
      <c r="F40" s="615"/>
      <c r="G40" s="615"/>
      <c r="H40" s="615"/>
    </row>
    <row r="41" spans="1:10" x14ac:dyDescent="0.2">
      <c r="C41" s="615"/>
      <c r="D41" s="615"/>
      <c r="E41" s="615"/>
      <c r="F41" s="615"/>
      <c r="G41" s="615"/>
      <c r="H41" s="615"/>
    </row>
    <row r="42" spans="1:10" x14ac:dyDescent="0.2">
      <c r="A42" s="615"/>
      <c r="B42" s="615"/>
      <c r="C42" s="615"/>
      <c r="D42" s="615"/>
      <c r="E42" s="615"/>
      <c r="F42" s="615"/>
      <c r="G42" s="615"/>
      <c r="H42" s="615"/>
    </row>
  </sheetData>
  <mergeCells count="11">
    <mergeCell ref="A1:G1"/>
    <mergeCell ref="A2:H2"/>
    <mergeCell ref="A4:H4"/>
    <mergeCell ref="G6:H6"/>
    <mergeCell ref="H9:H33"/>
    <mergeCell ref="A33:B33"/>
    <mergeCell ref="D38:E38"/>
    <mergeCell ref="F38:H38"/>
    <mergeCell ref="D39:E39"/>
    <mergeCell ref="F39:H39"/>
    <mergeCell ref="D40:E40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Z50"/>
  <sheetViews>
    <sheetView view="pageBreakPreview" topLeftCell="A19" zoomScale="85" zoomScaleSheetLayoutView="85" workbookViewId="0">
      <selection activeCell="K39" sqref="K39"/>
    </sheetView>
  </sheetViews>
  <sheetFormatPr defaultRowHeight="12.75" x14ac:dyDescent="0.2"/>
  <cols>
    <col min="1" max="1" width="8" style="374" customWidth="1"/>
    <col min="2" max="2" width="13.7109375" style="374" customWidth="1"/>
    <col min="3" max="3" width="9.7109375" style="374" customWidth="1"/>
    <col min="4" max="4" width="9.140625" style="374"/>
    <col min="5" max="5" width="9.5703125" style="374" customWidth="1"/>
    <col min="6" max="6" width="9.7109375" style="374" customWidth="1"/>
    <col min="7" max="7" width="10" style="374" customWidth="1"/>
    <col min="8" max="8" width="9.85546875" style="374" customWidth="1"/>
    <col min="9" max="9" width="9.140625" style="374"/>
    <col min="10" max="10" width="10.7109375" style="374" customWidth="1"/>
    <col min="11" max="11" width="8.85546875" style="374" customWidth="1"/>
    <col min="12" max="12" width="9.85546875" style="374" customWidth="1"/>
    <col min="13" max="13" width="8.85546875" style="374" customWidth="1"/>
    <col min="14" max="14" width="11" style="374" customWidth="1"/>
    <col min="15" max="15" width="12.85546875" style="374" customWidth="1"/>
    <col min="16" max="16384" width="9.140625" style="374"/>
  </cols>
  <sheetData>
    <row r="1" spans="1:26" ht="12.75" customHeight="1" x14ac:dyDescent="0.2">
      <c r="D1" s="1203"/>
      <c r="E1" s="1203"/>
      <c r="F1" s="1203"/>
      <c r="G1" s="1203"/>
      <c r="H1" s="1203"/>
      <c r="I1" s="1203"/>
      <c r="L1" s="1227" t="s">
        <v>83</v>
      </c>
      <c r="M1" s="1227"/>
    </row>
    <row r="2" spans="1:26" ht="15.75" x14ac:dyDescent="0.25">
      <c r="A2" s="1228" t="s">
        <v>0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26" ht="20.25" x14ac:dyDescent="0.3">
      <c r="A3" s="1229" t="s">
        <v>921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</row>
    <row r="4" spans="1:26" ht="11.25" customHeight="1" x14ac:dyDescent="0.2">
      <c r="A4" s="933"/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</row>
    <row r="5" spans="1:26" ht="15.75" x14ac:dyDescent="0.25">
      <c r="A5" s="1228" t="s">
        <v>996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933"/>
    </row>
    <row r="6" spans="1:26" x14ac:dyDescent="0.2">
      <c r="A6" s="933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</row>
    <row r="7" spans="1:26" x14ac:dyDescent="0.2">
      <c r="A7" s="303" t="s">
        <v>687</v>
      </c>
      <c r="B7" s="303"/>
      <c r="C7" s="322"/>
      <c r="D7" s="322"/>
      <c r="E7" s="933"/>
      <c r="F7" s="933"/>
      <c r="G7" s="933"/>
      <c r="H7" s="933"/>
      <c r="I7" s="933"/>
      <c r="J7" s="933"/>
      <c r="K7" s="377" t="s">
        <v>1194</v>
      </c>
      <c r="L7" s="377"/>
      <c r="M7" s="377"/>
      <c r="N7" s="377"/>
    </row>
    <row r="8" spans="1:26" x14ac:dyDescent="0.2">
      <c r="A8" s="384"/>
      <c r="B8" s="384"/>
      <c r="C8" s="933"/>
      <c r="D8" s="933"/>
      <c r="E8" s="933"/>
      <c r="F8" s="933"/>
      <c r="G8" s="933"/>
      <c r="H8" s="933"/>
      <c r="I8" s="933"/>
      <c r="J8" s="933"/>
      <c r="K8" s="385"/>
      <c r="L8" s="926"/>
      <c r="M8" s="603"/>
      <c r="N8" s="926"/>
    </row>
    <row r="9" spans="1:26" ht="15.75" customHeight="1" x14ac:dyDescent="0.2">
      <c r="A9" s="1221" t="s">
        <v>2</v>
      </c>
      <c r="B9" s="1221" t="s">
        <v>3</v>
      </c>
      <c r="C9" s="1223" t="s">
        <v>4</v>
      </c>
      <c r="D9" s="1223"/>
      <c r="E9" s="1223"/>
      <c r="F9" s="1224"/>
      <c r="G9" s="1225"/>
      <c r="H9" s="1226" t="s">
        <v>94</v>
      </c>
      <c r="I9" s="1226"/>
      <c r="J9" s="1226"/>
      <c r="K9" s="1226"/>
      <c r="L9" s="1226"/>
      <c r="M9" s="1221" t="s">
        <v>123</v>
      </c>
      <c r="N9" s="1216" t="s">
        <v>124</v>
      </c>
    </row>
    <row r="10" spans="1:26" ht="38.25" x14ac:dyDescent="0.2">
      <c r="A10" s="1222"/>
      <c r="B10" s="1222"/>
      <c r="C10" s="927" t="s">
        <v>5</v>
      </c>
      <c r="D10" s="927" t="s">
        <v>6</v>
      </c>
      <c r="E10" s="927" t="s">
        <v>321</v>
      </c>
      <c r="F10" s="929" t="s">
        <v>92</v>
      </c>
      <c r="G10" s="386" t="s">
        <v>322</v>
      </c>
      <c r="H10" s="927" t="s">
        <v>5</v>
      </c>
      <c r="I10" s="927" t="s">
        <v>6</v>
      </c>
      <c r="J10" s="927" t="s">
        <v>321</v>
      </c>
      <c r="K10" s="929" t="s">
        <v>92</v>
      </c>
      <c r="L10" s="929" t="s">
        <v>323</v>
      </c>
      <c r="M10" s="1222"/>
      <c r="N10" s="1216"/>
      <c r="Q10" s="601" t="s">
        <v>5</v>
      </c>
      <c r="R10" s="601" t="s">
        <v>6</v>
      </c>
      <c r="S10" s="601" t="s">
        <v>321</v>
      </c>
      <c r="T10" s="614" t="s">
        <v>92</v>
      </c>
      <c r="V10" s="601" t="s">
        <v>5</v>
      </c>
      <c r="W10" s="601" t="s">
        <v>6</v>
      </c>
      <c r="X10" s="601" t="s">
        <v>321</v>
      </c>
      <c r="Y10" s="614" t="s">
        <v>92</v>
      </c>
    </row>
    <row r="11" spans="1:26" s="322" customFormat="1" x14ac:dyDescent="0.2">
      <c r="A11" s="927">
        <v>1</v>
      </c>
      <c r="B11" s="927">
        <v>2</v>
      </c>
      <c r="C11" s="927">
        <v>3</v>
      </c>
      <c r="D11" s="927">
        <v>4</v>
      </c>
      <c r="E11" s="927">
        <v>5</v>
      </c>
      <c r="F11" s="927">
        <v>6</v>
      </c>
      <c r="G11" s="927">
        <v>7</v>
      </c>
      <c r="H11" s="927">
        <v>8</v>
      </c>
      <c r="I11" s="927">
        <v>9</v>
      </c>
      <c r="J11" s="927">
        <v>10</v>
      </c>
      <c r="K11" s="927">
        <v>11</v>
      </c>
      <c r="L11" s="927">
        <v>12</v>
      </c>
      <c r="M11" s="927">
        <v>13</v>
      </c>
      <c r="N11" s="927">
        <v>14</v>
      </c>
    </row>
    <row r="12" spans="1:26" ht="15" x14ac:dyDescent="0.25">
      <c r="A12" s="928">
        <v>1</v>
      </c>
      <c r="B12" s="315" t="s">
        <v>641</v>
      </c>
      <c r="C12" s="945">
        <v>0</v>
      </c>
      <c r="D12" s="945">
        <v>1336</v>
      </c>
      <c r="E12" s="945">
        <v>10</v>
      </c>
      <c r="F12" s="946">
        <v>0</v>
      </c>
      <c r="G12" s="947">
        <f t="shared" ref="G12:G36" si="0">SUM(C12:F12)</f>
        <v>1346</v>
      </c>
      <c r="H12" s="945">
        <v>0</v>
      </c>
      <c r="I12" s="945">
        <v>1336</v>
      </c>
      <c r="J12" s="945">
        <v>10</v>
      </c>
      <c r="K12" s="945">
        <v>0</v>
      </c>
      <c r="L12" s="677">
        <f t="shared" ref="L12:L36" si="1">SUM(H12:K12)</f>
        <v>1346</v>
      </c>
      <c r="M12" s="948">
        <f>G12-L12</f>
        <v>0</v>
      </c>
      <c r="N12" s="1217"/>
      <c r="O12" s="374" t="s">
        <v>641</v>
      </c>
      <c r="P12" s="374">
        <v>4</v>
      </c>
      <c r="Q12" s="374">
        <v>0</v>
      </c>
      <c r="R12" s="374">
        <v>1330</v>
      </c>
      <c r="S12" s="374">
        <v>10</v>
      </c>
      <c r="T12" s="374">
        <v>0</v>
      </c>
      <c r="U12" s="374">
        <f t="shared" ref="U12:U36" si="2">SUM(Q12:T12)</f>
        <v>1340</v>
      </c>
      <c r="V12" s="374">
        <f>C12-Q12</f>
        <v>0</v>
      </c>
      <c r="W12" s="374">
        <f>D12-R12</f>
        <v>6</v>
      </c>
      <c r="X12" s="374">
        <f>E12-S12</f>
        <v>0</v>
      </c>
      <c r="Y12" s="374">
        <f>F12-T12</f>
        <v>0</v>
      </c>
      <c r="Z12" s="374">
        <f t="shared" ref="Z12:Z35" si="3">SUM(V12:Y12)</f>
        <v>6</v>
      </c>
    </row>
    <row r="13" spans="1:26" ht="15" x14ac:dyDescent="0.25">
      <c r="A13" s="928">
        <v>2</v>
      </c>
      <c r="B13" s="315" t="s">
        <v>642</v>
      </c>
      <c r="C13" s="945">
        <v>0</v>
      </c>
      <c r="D13" s="945">
        <v>4014</v>
      </c>
      <c r="E13" s="945">
        <v>38</v>
      </c>
      <c r="F13" s="946">
        <v>1</v>
      </c>
      <c r="G13" s="947">
        <f t="shared" si="0"/>
        <v>4053</v>
      </c>
      <c r="H13" s="945">
        <v>0</v>
      </c>
      <c r="I13" s="945">
        <v>4014</v>
      </c>
      <c r="J13" s="945">
        <v>38</v>
      </c>
      <c r="K13" s="945">
        <v>1</v>
      </c>
      <c r="L13" s="677">
        <f t="shared" si="1"/>
        <v>4053</v>
      </c>
      <c r="M13" s="948">
        <f t="shared" ref="M13:M36" si="4">G13-L13</f>
        <v>0</v>
      </c>
      <c r="N13" s="1218"/>
      <c r="O13" s="374" t="s">
        <v>642</v>
      </c>
      <c r="P13" s="374">
        <v>5</v>
      </c>
      <c r="Q13" s="374">
        <v>0</v>
      </c>
      <c r="R13" s="374">
        <v>4005</v>
      </c>
      <c r="S13" s="374">
        <v>37</v>
      </c>
      <c r="T13" s="374">
        <v>1</v>
      </c>
      <c r="U13" s="374">
        <f t="shared" si="2"/>
        <v>4043</v>
      </c>
      <c r="V13" s="374">
        <f t="shared" ref="V13:Y35" si="5">C13-Q13</f>
        <v>0</v>
      </c>
      <c r="W13" s="374">
        <f t="shared" si="5"/>
        <v>9</v>
      </c>
      <c r="X13" s="374">
        <f t="shared" si="5"/>
        <v>1</v>
      </c>
      <c r="Y13" s="374">
        <f t="shared" si="5"/>
        <v>0</v>
      </c>
      <c r="Z13" s="374">
        <f t="shared" si="3"/>
        <v>10</v>
      </c>
    </row>
    <row r="14" spans="1:26" ht="15" x14ac:dyDescent="0.25">
      <c r="A14" s="928">
        <v>3</v>
      </c>
      <c r="B14" s="315" t="s">
        <v>643</v>
      </c>
      <c r="C14" s="945">
        <v>1</v>
      </c>
      <c r="D14" s="945">
        <v>3058</v>
      </c>
      <c r="E14" s="945">
        <v>0</v>
      </c>
      <c r="F14" s="946">
        <v>0</v>
      </c>
      <c r="G14" s="947">
        <f t="shared" si="0"/>
        <v>3059</v>
      </c>
      <c r="H14" s="945">
        <v>1</v>
      </c>
      <c r="I14" s="945">
        <v>3058</v>
      </c>
      <c r="J14" s="945">
        <v>0</v>
      </c>
      <c r="K14" s="945">
        <v>0</v>
      </c>
      <c r="L14" s="677">
        <f t="shared" si="1"/>
        <v>3059</v>
      </c>
      <c r="M14" s="948">
        <f t="shared" si="4"/>
        <v>0</v>
      </c>
      <c r="N14" s="1218"/>
      <c r="O14" s="398" t="s">
        <v>643</v>
      </c>
      <c r="P14" s="374">
        <v>3</v>
      </c>
      <c r="Q14" s="374">
        <v>0</v>
      </c>
      <c r="R14" s="374">
        <v>3061</v>
      </c>
      <c r="S14" s="374">
        <v>92</v>
      </c>
      <c r="T14" s="374">
        <v>0</v>
      </c>
      <c r="U14" s="374">
        <f t="shared" si="2"/>
        <v>3153</v>
      </c>
      <c r="V14" s="374">
        <f t="shared" si="5"/>
        <v>1</v>
      </c>
      <c r="W14" s="374">
        <f t="shared" si="5"/>
        <v>-3</v>
      </c>
      <c r="X14" s="374">
        <f t="shared" si="5"/>
        <v>-92</v>
      </c>
      <c r="Y14" s="374">
        <f t="shared" si="5"/>
        <v>0</v>
      </c>
      <c r="Z14" s="374">
        <f t="shared" si="3"/>
        <v>-94</v>
      </c>
    </row>
    <row r="15" spans="1:26" ht="15" x14ac:dyDescent="0.25">
      <c r="A15" s="928">
        <v>4</v>
      </c>
      <c r="B15" s="315" t="s">
        <v>644</v>
      </c>
      <c r="C15" s="945">
        <v>0</v>
      </c>
      <c r="D15" s="945">
        <v>3863</v>
      </c>
      <c r="E15" s="945">
        <v>22</v>
      </c>
      <c r="F15" s="946">
        <v>2</v>
      </c>
      <c r="G15" s="947">
        <f t="shared" si="0"/>
        <v>3887</v>
      </c>
      <c r="H15" s="945">
        <v>0</v>
      </c>
      <c r="I15" s="945">
        <v>3863</v>
      </c>
      <c r="J15" s="945">
        <v>22</v>
      </c>
      <c r="K15" s="945">
        <v>2</v>
      </c>
      <c r="L15" s="677">
        <f t="shared" si="1"/>
        <v>3887</v>
      </c>
      <c r="M15" s="948">
        <f t="shared" si="4"/>
        <v>0</v>
      </c>
      <c r="N15" s="1218"/>
      <c r="O15" s="374" t="s">
        <v>644</v>
      </c>
      <c r="P15" s="374">
        <v>9</v>
      </c>
      <c r="Q15" s="374">
        <v>0</v>
      </c>
      <c r="R15" s="374">
        <v>3863</v>
      </c>
      <c r="S15" s="374">
        <v>22</v>
      </c>
      <c r="T15" s="374">
        <v>3</v>
      </c>
      <c r="U15" s="374">
        <f t="shared" si="2"/>
        <v>3888</v>
      </c>
      <c r="V15" s="374">
        <f t="shared" si="5"/>
        <v>0</v>
      </c>
      <c r="W15" s="374">
        <f t="shared" si="5"/>
        <v>0</v>
      </c>
      <c r="X15" s="374">
        <f t="shared" si="5"/>
        <v>0</v>
      </c>
      <c r="Y15" s="374">
        <f t="shared" si="5"/>
        <v>-1</v>
      </c>
      <c r="Z15" s="374">
        <f t="shared" si="3"/>
        <v>-1</v>
      </c>
    </row>
    <row r="16" spans="1:26" ht="15" x14ac:dyDescent="0.25">
      <c r="A16" s="932">
        <v>5</v>
      </c>
      <c r="B16" s="747" t="s">
        <v>645</v>
      </c>
      <c r="C16" s="949">
        <v>0</v>
      </c>
      <c r="D16" s="949">
        <v>2563</v>
      </c>
      <c r="E16" s="949">
        <v>0</v>
      </c>
      <c r="F16" s="950">
        <v>1</v>
      </c>
      <c r="G16" s="951">
        <f t="shared" si="0"/>
        <v>2564</v>
      </c>
      <c r="H16" s="949">
        <v>0</v>
      </c>
      <c r="I16" s="949">
        <v>2563</v>
      </c>
      <c r="J16" s="949">
        <v>0</v>
      </c>
      <c r="K16" s="949">
        <v>1</v>
      </c>
      <c r="L16" s="869">
        <f t="shared" si="1"/>
        <v>2564</v>
      </c>
      <c r="M16" s="952">
        <f t="shared" si="4"/>
        <v>0</v>
      </c>
      <c r="N16" s="1218"/>
      <c r="O16" s="374" t="s">
        <v>645</v>
      </c>
      <c r="P16" s="374">
        <v>5</v>
      </c>
      <c r="Q16" s="374">
        <v>0</v>
      </c>
      <c r="R16" s="374">
        <v>2558</v>
      </c>
      <c r="S16" s="374">
        <v>19</v>
      </c>
      <c r="T16" s="374">
        <v>1</v>
      </c>
      <c r="U16" s="374">
        <f t="shared" si="2"/>
        <v>2578</v>
      </c>
      <c r="V16" s="374">
        <f t="shared" si="5"/>
        <v>0</v>
      </c>
      <c r="W16" s="374">
        <f t="shared" si="5"/>
        <v>5</v>
      </c>
      <c r="X16" s="374">
        <f t="shared" si="5"/>
        <v>-19</v>
      </c>
      <c r="Y16" s="374">
        <f t="shared" si="5"/>
        <v>0</v>
      </c>
      <c r="Z16" s="374">
        <f t="shared" si="3"/>
        <v>-14</v>
      </c>
    </row>
    <row r="17" spans="1:26" ht="15" x14ac:dyDescent="0.25">
      <c r="A17" s="928">
        <v>6</v>
      </c>
      <c r="B17" s="315" t="s">
        <v>646</v>
      </c>
      <c r="C17" s="945">
        <v>3</v>
      </c>
      <c r="D17" s="945">
        <v>1819</v>
      </c>
      <c r="E17" s="945">
        <v>40</v>
      </c>
      <c r="F17" s="946">
        <v>19</v>
      </c>
      <c r="G17" s="947">
        <f t="shared" si="0"/>
        <v>1881</v>
      </c>
      <c r="H17" s="945">
        <v>3</v>
      </c>
      <c r="I17" s="945">
        <v>1819</v>
      </c>
      <c r="J17" s="945">
        <v>40</v>
      </c>
      <c r="K17" s="945">
        <v>19</v>
      </c>
      <c r="L17" s="677">
        <f t="shared" si="1"/>
        <v>1881</v>
      </c>
      <c r="M17" s="948">
        <f t="shared" si="4"/>
        <v>0</v>
      </c>
      <c r="N17" s="1218"/>
      <c r="O17" s="374" t="s">
        <v>646</v>
      </c>
      <c r="P17" s="374">
        <v>1</v>
      </c>
      <c r="Q17" s="374">
        <v>2</v>
      </c>
      <c r="R17" s="374">
        <v>1835</v>
      </c>
      <c r="S17" s="374">
        <v>40</v>
      </c>
      <c r="T17" s="374">
        <v>2</v>
      </c>
      <c r="U17" s="374">
        <f t="shared" si="2"/>
        <v>1879</v>
      </c>
      <c r="V17" s="374">
        <f t="shared" si="5"/>
        <v>1</v>
      </c>
      <c r="W17" s="374">
        <f t="shared" si="5"/>
        <v>-16</v>
      </c>
      <c r="X17" s="374">
        <f t="shared" si="5"/>
        <v>0</v>
      </c>
      <c r="Y17" s="374">
        <f t="shared" si="5"/>
        <v>17</v>
      </c>
      <c r="Z17" s="374">
        <f t="shared" si="3"/>
        <v>2</v>
      </c>
    </row>
    <row r="18" spans="1:26" ht="15" x14ac:dyDescent="0.25">
      <c r="A18" s="928">
        <v>7</v>
      </c>
      <c r="B18" s="315" t="s">
        <v>647</v>
      </c>
      <c r="C18" s="945">
        <v>0</v>
      </c>
      <c r="D18" s="945">
        <v>2477</v>
      </c>
      <c r="E18" s="945">
        <v>39</v>
      </c>
      <c r="F18" s="946">
        <v>0</v>
      </c>
      <c r="G18" s="947">
        <f t="shared" si="0"/>
        <v>2516</v>
      </c>
      <c r="H18" s="945">
        <v>0</v>
      </c>
      <c r="I18" s="945">
        <v>2477</v>
      </c>
      <c r="J18" s="945">
        <v>39</v>
      </c>
      <c r="K18" s="945">
        <v>0</v>
      </c>
      <c r="L18" s="677">
        <f t="shared" si="1"/>
        <v>2516</v>
      </c>
      <c r="M18" s="948">
        <f t="shared" si="4"/>
        <v>0</v>
      </c>
      <c r="N18" s="1218"/>
      <c r="O18" s="374" t="s">
        <v>647</v>
      </c>
      <c r="Q18" s="374">
        <v>2</v>
      </c>
      <c r="R18" s="374">
        <v>2476</v>
      </c>
      <c r="S18" s="374">
        <v>39</v>
      </c>
      <c r="T18" s="374">
        <v>0</v>
      </c>
      <c r="U18" s="374">
        <f t="shared" si="2"/>
        <v>2517</v>
      </c>
      <c r="V18" s="374">
        <f t="shared" si="5"/>
        <v>-2</v>
      </c>
      <c r="W18" s="374">
        <f t="shared" si="5"/>
        <v>1</v>
      </c>
      <c r="X18" s="374">
        <f t="shared" si="5"/>
        <v>0</v>
      </c>
      <c r="Y18" s="374">
        <f t="shared" si="5"/>
        <v>0</v>
      </c>
      <c r="Z18" s="374">
        <f t="shared" si="3"/>
        <v>-1</v>
      </c>
    </row>
    <row r="19" spans="1:26" ht="15" x14ac:dyDescent="0.25">
      <c r="A19" s="928">
        <v>8</v>
      </c>
      <c r="B19" s="315" t="s">
        <v>648</v>
      </c>
      <c r="C19" s="945">
        <v>2</v>
      </c>
      <c r="D19" s="945">
        <v>1026</v>
      </c>
      <c r="E19" s="945">
        <v>1</v>
      </c>
      <c r="F19" s="946">
        <v>0</v>
      </c>
      <c r="G19" s="947">
        <f t="shared" si="0"/>
        <v>1029</v>
      </c>
      <c r="H19" s="945">
        <v>2</v>
      </c>
      <c r="I19" s="945">
        <v>1026</v>
      </c>
      <c r="J19" s="945">
        <v>1</v>
      </c>
      <c r="K19" s="945">
        <v>0</v>
      </c>
      <c r="L19" s="677">
        <f t="shared" si="1"/>
        <v>1029</v>
      </c>
      <c r="M19" s="948">
        <f t="shared" si="4"/>
        <v>0</v>
      </c>
      <c r="N19" s="1218"/>
      <c r="O19" s="398" t="s">
        <v>648</v>
      </c>
      <c r="P19" s="374">
        <v>2</v>
      </c>
      <c r="Q19" s="374">
        <v>0</v>
      </c>
      <c r="R19" s="374">
        <v>900</v>
      </c>
      <c r="S19" s="374">
        <v>1</v>
      </c>
      <c r="T19" s="374">
        <v>0</v>
      </c>
      <c r="U19" s="374">
        <f t="shared" si="2"/>
        <v>901</v>
      </c>
      <c r="V19" s="374">
        <f t="shared" si="5"/>
        <v>2</v>
      </c>
      <c r="W19" s="374">
        <f t="shared" si="5"/>
        <v>126</v>
      </c>
      <c r="X19" s="374">
        <f t="shared" si="5"/>
        <v>0</v>
      </c>
      <c r="Y19" s="374">
        <f t="shared" si="5"/>
        <v>0</v>
      </c>
      <c r="Z19" s="374">
        <f t="shared" si="3"/>
        <v>128</v>
      </c>
    </row>
    <row r="20" spans="1:26" ht="15" x14ac:dyDescent="0.25">
      <c r="A20" s="928">
        <v>9</v>
      </c>
      <c r="B20" s="315" t="s">
        <v>649</v>
      </c>
      <c r="C20" s="945">
        <v>66</v>
      </c>
      <c r="D20" s="945">
        <v>3257</v>
      </c>
      <c r="E20" s="945">
        <v>0</v>
      </c>
      <c r="F20" s="946">
        <v>6</v>
      </c>
      <c r="G20" s="947">
        <f t="shared" si="0"/>
        <v>3329</v>
      </c>
      <c r="H20" s="945">
        <v>66</v>
      </c>
      <c r="I20" s="945">
        <v>3257</v>
      </c>
      <c r="J20" s="945">
        <v>0</v>
      </c>
      <c r="K20" s="945">
        <v>6</v>
      </c>
      <c r="L20" s="677">
        <f t="shared" si="1"/>
        <v>3329</v>
      </c>
      <c r="M20" s="948">
        <f t="shared" si="4"/>
        <v>0</v>
      </c>
      <c r="N20" s="1218"/>
      <c r="O20" s="374" t="s">
        <v>649</v>
      </c>
      <c r="P20" s="374">
        <v>14</v>
      </c>
      <c r="Q20" s="374">
        <v>69</v>
      </c>
      <c r="R20" s="374">
        <v>3243</v>
      </c>
      <c r="S20" s="374">
        <v>0</v>
      </c>
      <c r="T20" s="374">
        <v>8</v>
      </c>
      <c r="U20" s="374">
        <f t="shared" si="2"/>
        <v>3320</v>
      </c>
      <c r="V20" s="374">
        <f t="shared" si="5"/>
        <v>-3</v>
      </c>
      <c r="W20" s="374">
        <f t="shared" si="5"/>
        <v>14</v>
      </c>
      <c r="X20" s="374">
        <f t="shared" si="5"/>
        <v>0</v>
      </c>
      <c r="Y20" s="374">
        <f t="shared" si="5"/>
        <v>-2</v>
      </c>
      <c r="Z20" s="374">
        <f t="shared" si="3"/>
        <v>9</v>
      </c>
    </row>
    <row r="21" spans="1:26" ht="15" x14ac:dyDescent="0.25">
      <c r="A21" s="928">
        <v>10</v>
      </c>
      <c r="B21" s="315" t="s">
        <v>650</v>
      </c>
      <c r="C21" s="945">
        <v>0</v>
      </c>
      <c r="D21" s="945">
        <v>2336</v>
      </c>
      <c r="E21" s="945">
        <v>35</v>
      </c>
      <c r="F21" s="946">
        <v>0</v>
      </c>
      <c r="G21" s="947">
        <f t="shared" si="0"/>
        <v>2371</v>
      </c>
      <c r="H21" s="945">
        <v>0</v>
      </c>
      <c r="I21" s="945">
        <v>2336</v>
      </c>
      <c r="J21" s="945">
        <v>35</v>
      </c>
      <c r="K21" s="945">
        <v>0</v>
      </c>
      <c r="L21" s="677">
        <f t="shared" si="1"/>
        <v>2371</v>
      </c>
      <c r="M21" s="948">
        <f t="shared" si="4"/>
        <v>0</v>
      </c>
      <c r="N21" s="1218"/>
      <c r="O21" s="374" t="s">
        <v>650</v>
      </c>
      <c r="P21" s="374">
        <v>3</v>
      </c>
      <c r="Q21" s="374">
        <v>0</v>
      </c>
      <c r="R21" s="374">
        <v>2336</v>
      </c>
      <c r="S21" s="374">
        <v>34</v>
      </c>
      <c r="T21" s="374">
        <v>0</v>
      </c>
      <c r="U21" s="374">
        <f t="shared" si="2"/>
        <v>2370</v>
      </c>
      <c r="V21" s="374">
        <f t="shared" si="5"/>
        <v>0</v>
      </c>
      <c r="W21" s="374">
        <f t="shared" si="5"/>
        <v>0</v>
      </c>
      <c r="X21" s="374">
        <f t="shared" si="5"/>
        <v>1</v>
      </c>
      <c r="Y21" s="374">
        <f t="shared" si="5"/>
        <v>0</v>
      </c>
      <c r="Z21" s="374">
        <f t="shared" si="3"/>
        <v>1</v>
      </c>
    </row>
    <row r="22" spans="1:26" ht="15" x14ac:dyDescent="0.25">
      <c r="A22" s="928">
        <v>11</v>
      </c>
      <c r="B22" s="315" t="s">
        <v>651</v>
      </c>
      <c r="C22" s="945">
        <v>7</v>
      </c>
      <c r="D22" s="945">
        <v>1833</v>
      </c>
      <c r="E22" s="945">
        <v>7</v>
      </c>
      <c r="F22" s="946">
        <v>0</v>
      </c>
      <c r="G22" s="947">
        <f t="shared" si="0"/>
        <v>1847</v>
      </c>
      <c r="H22" s="945">
        <v>7</v>
      </c>
      <c r="I22" s="945">
        <v>1833</v>
      </c>
      <c r="J22" s="945">
        <v>7</v>
      </c>
      <c r="K22" s="945">
        <v>0</v>
      </c>
      <c r="L22" s="677">
        <f t="shared" si="1"/>
        <v>1847</v>
      </c>
      <c r="M22" s="948">
        <f t="shared" si="4"/>
        <v>0</v>
      </c>
      <c r="N22" s="1218"/>
      <c r="O22" s="374" t="s">
        <v>651</v>
      </c>
      <c r="Q22" s="374">
        <v>7</v>
      </c>
      <c r="R22" s="374">
        <v>1833</v>
      </c>
      <c r="S22" s="374">
        <v>7</v>
      </c>
      <c r="T22" s="374">
        <v>0</v>
      </c>
      <c r="U22" s="374">
        <f t="shared" si="2"/>
        <v>1847</v>
      </c>
      <c r="V22" s="374">
        <f t="shared" si="5"/>
        <v>0</v>
      </c>
      <c r="W22" s="374">
        <f t="shared" si="5"/>
        <v>0</v>
      </c>
      <c r="X22" s="374">
        <f t="shared" si="5"/>
        <v>0</v>
      </c>
      <c r="Y22" s="374">
        <f t="shared" si="5"/>
        <v>0</v>
      </c>
      <c r="Z22" s="374">
        <f t="shared" si="3"/>
        <v>0</v>
      </c>
    </row>
    <row r="23" spans="1:26" ht="15" x14ac:dyDescent="0.25">
      <c r="A23" s="928">
        <v>12</v>
      </c>
      <c r="B23" s="315" t="s">
        <v>652</v>
      </c>
      <c r="C23" s="945">
        <v>361</v>
      </c>
      <c r="D23" s="945">
        <v>1038</v>
      </c>
      <c r="E23" s="945">
        <v>40</v>
      </c>
      <c r="F23" s="946">
        <v>6</v>
      </c>
      <c r="G23" s="947">
        <f t="shared" si="0"/>
        <v>1445</v>
      </c>
      <c r="H23" s="945">
        <v>361</v>
      </c>
      <c r="I23" s="945">
        <v>1038</v>
      </c>
      <c r="J23" s="945">
        <v>40</v>
      </c>
      <c r="K23" s="945">
        <v>6</v>
      </c>
      <c r="L23" s="677">
        <f t="shared" si="1"/>
        <v>1445</v>
      </c>
      <c r="M23" s="948">
        <f t="shared" si="4"/>
        <v>0</v>
      </c>
      <c r="N23" s="1218"/>
      <c r="O23" s="398" t="s">
        <v>652</v>
      </c>
      <c r="P23" s="374">
        <v>16</v>
      </c>
      <c r="Q23" s="374">
        <v>361</v>
      </c>
      <c r="R23" s="374">
        <v>1117</v>
      </c>
      <c r="S23" s="374">
        <v>40</v>
      </c>
      <c r="T23" s="374">
        <v>6</v>
      </c>
      <c r="U23" s="374">
        <f t="shared" si="2"/>
        <v>1524</v>
      </c>
      <c r="V23" s="374">
        <f t="shared" si="5"/>
        <v>0</v>
      </c>
      <c r="W23" s="374">
        <f t="shared" si="5"/>
        <v>-79</v>
      </c>
      <c r="X23" s="374">
        <f t="shared" si="5"/>
        <v>0</v>
      </c>
      <c r="Y23" s="374">
        <f t="shared" si="5"/>
        <v>0</v>
      </c>
      <c r="Z23" s="374">
        <f t="shared" si="3"/>
        <v>-79</v>
      </c>
    </row>
    <row r="24" spans="1:26" ht="15" x14ac:dyDescent="0.25">
      <c r="A24" s="928">
        <v>13</v>
      </c>
      <c r="B24" s="315" t="s">
        <v>653</v>
      </c>
      <c r="C24" s="945">
        <v>3</v>
      </c>
      <c r="D24" s="945">
        <v>2577</v>
      </c>
      <c r="E24" s="945">
        <v>38</v>
      </c>
      <c r="F24" s="946">
        <v>0</v>
      </c>
      <c r="G24" s="947">
        <f t="shared" si="0"/>
        <v>2618</v>
      </c>
      <c r="H24" s="945">
        <v>3</v>
      </c>
      <c r="I24" s="945">
        <v>2577</v>
      </c>
      <c r="J24" s="945">
        <v>38</v>
      </c>
      <c r="K24" s="945">
        <v>0</v>
      </c>
      <c r="L24" s="677">
        <f t="shared" si="1"/>
        <v>2618</v>
      </c>
      <c r="M24" s="948">
        <f t="shared" si="4"/>
        <v>0</v>
      </c>
      <c r="N24" s="1218"/>
      <c r="O24" s="374" t="s">
        <v>653</v>
      </c>
      <c r="P24" s="374">
        <v>7</v>
      </c>
      <c r="Q24" s="374">
        <v>3</v>
      </c>
      <c r="R24" s="374">
        <v>2577</v>
      </c>
      <c r="S24" s="374">
        <v>38</v>
      </c>
      <c r="T24" s="374">
        <v>0</v>
      </c>
      <c r="U24" s="374">
        <f t="shared" si="2"/>
        <v>2618</v>
      </c>
      <c r="V24" s="374">
        <f t="shared" si="5"/>
        <v>0</v>
      </c>
      <c r="W24" s="374">
        <f t="shared" si="5"/>
        <v>0</v>
      </c>
      <c r="X24" s="374">
        <f t="shared" si="5"/>
        <v>0</v>
      </c>
      <c r="Y24" s="374">
        <f t="shared" si="5"/>
        <v>0</v>
      </c>
      <c r="Z24" s="374">
        <f t="shared" si="3"/>
        <v>0</v>
      </c>
    </row>
    <row r="25" spans="1:26" ht="15" x14ac:dyDescent="0.25">
      <c r="A25" s="928">
        <v>14</v>
      </c>
      <c r="B25" s="315" t="s">
        <v>654</v>
      </c>
      <c r="C25" s="945">
        <v>5</v>
      </c>
      <c r="D25" s="945">
        <v>4706</v>
      </c>
      <c r="E25" s="945">
        <v>0</v>
      </c>
      <c r="F25" s="946">
        <v>0</v>
      </c>
      <c r="G25" s="947">
        <f t="shared" si="0"/>
        <v>4711</v>
      </c>
      <c r="H25" s="945">
        <v>5</v>
      </c>
      <c r="I25" s="945">
        <v>4706</v>
      </c>
      <c r="J25" s="945">
        <v>0</v>
      </c>
      <c r="K25" s="945">
        <v>0</v>
      </c>
      <c r="L25" s="677">
        <f t="shared" si="1"/>
        <v>4711</v>
      </c>
      <c r="M25" s="948">
        <f t="shared" si="4"/>
        <v>0</v>
      </c>
      <c r="N25" s="1218"/>
      <c r="O25" s="374" t="s">
        <v>654</v>
      </c>
      <c r="P25" s="374">
        <v>5</v>
      </c>
      <c r="Q25" s="374">
        <v>5</v>
      </c>
      <c r="R25" s="374">
        <v>4703</v>
      </c>
      <c r="S25" s="374">
        <v>0</v>
      </c>
      <c r="T25" s="374">
        <v>0</v>
      </c>
      <c r="U25" s="374">
        <f t="shared" si="2"/>
        <v>4708</v>
      </c>
      <c r="V25" s="374">
        <f t="shared" si="5"/>
        <v>0</v>
      </c>
      <c r="W25" s="374">
        <f t="shared" si="5"/>
        <v>3</v>
      </c>
      <c r="X25" s="374">
        <f t="shared" si="5"/>
        <v>0</v>
      </c>
      <c r="Y25" s="374">
        <f t="shared" si="5"/>
        <v>0</v>
      </c>
      <c r="Z25" s="374">
        <f t="shared" si="3"/>
        <v>3</v>
      </c>
    </row>
    <row r="26" spans="1:26" ht="15" x14ac:dyDescent="0.25">
      <c r="A26" s="928">
        <v>15</v>
      </c>
      <c r="B26" s="315" t="s">
        <v>655</v>
      </c>
      <c r="C26" s="945">
        <v>0</v>
      </c>
      <c r="D26" s="945">
        <v>4721</v>
      </c>
      <c r="E26" s="945">
        <v>30</v>
      </c>
      <c r="F26" s="946">
        <v>4</v>
      </c>
      <c r="G26" s="947">
        <f t="shared" si="0"/>
        <v>4755</v>
      </c>
      <c r="H26" s="945">
        <v>0</v>
      </c>
      <c r="I26" s="945">
        <v>4721</v>
      </c>
      <c r="J26" s="945">
        <v>30</v>
      </c>
      <c r="K26" s="945">
        <v>4</v>
      </c>
      <c r="L26" s="677">
        <f t="shared" si="1"/>
        <v>4755</v>
      </c>
      <c r="M26" s="948">
        <f t="shared" si="4"/>
        <v>0</v>
      </c>
      <c r="N26" s="1218"/>
      <c r="O26" s="374" t="s">
        <v>655</v>
      </c>
      <c r="P26" s="374">
        <v>6</v>
      </c>
      <c r="Q26" s="374">
        <v>0</v>
      </c>
      <c r="R26" s="374">
        <v>4717</v>
      </c>
      <c r="S26" s="374">
        <v>30</v>
      </c>
      <c r="T26" s="374">
        <v>4</v>
      </c>
      <c r="U26" s="374">
        <f t="shared" si="2"/>
        <v>4751</v>
      </c>
      <c r="V26" s="374">
        <f t="shared" si="5"/>
        <v>0</v>
      </c>
      <c r="W26" s="374">
        <f t="shared" si="5"/>
        <v>4</v>
      </c>
      <c r="X26" s="374">
        <f t="shared" si="5"/>
        <v>0</v>
      </c>
      <c r="Y26" s="374">
        <f t="shared" si="5"/>
        <v>0</v>
      </c>
      <c r="Z26" s="374">
        <f t="shared" si="3"/>
        <v>4</v>
      </c>
    </row>
    <row r="27" spans="1:26" ht="15" x14ac:dyDescent="0.25">
      <c r="A27" s="932">
        <v>16</v>
      </c>
      <c r="B27" s="747" t="s">
        <v>656</v>
      </c>
      <c r="C27" s="949">
        <v>6</v>
      </c>
      <c r="D27" s="949">
        <v>5342</v>
      </c>
      <c r="E27" s="949">
        <v>34</v>
      </c>
      <c r="F27" s="950">
        <v>10</v>
      </c>
      <c r="G27" s="951">
        <f t="shared" si="0"/>
        <v>5392</v>
      </c>
      <c r="H27" s="949">
        <v>6</v>
      </c>
      <c r="I27" s="949">
        <v>5342</v>
      </c>
      <c r="J27" s="949">
        <v>34</v>
      </c>
      <c r="K27" s="949">
        <v>10</v>
      </c>
      <c r="L27" s="869">
        <f t="shared" si="1"/>
        <v>5392</v>
      </c>
      <c r="M27" s="952">
        <f t="shared" si="4"/>
        <v>0</v>
      </c>
      <c r="N27" s="1218"/>
      <c r="O27" s="374" t="s">
        <v>656</v>
      </c>
      <c r="P27" s="374">
        <v>5</v>
      </c>
      <c r="Q27" s="374">
        <v>9</v>
      </c>
      <c r="R27" s="374">
        <v>5342</v>
      </c>
      <c r="S27" s="374">
        <v>35</v>
      </c>
      <c r="T27" s="374">
        <v>3</v>
      </c>
      <c r="U27" s="374">
        <f t="shared" si="2"/>
        <v>5389</v>
      </c>
      <c r="V27" s="374">
        <f t="shared" si="5"/>
        <v>-3</v>
      </c>
      <c r="W27" s="374">
        <f t="shared" si="5"/>
        <v>0</v>
      </c>
      <c r="X27" s="374">
        <f t="shared" si="5"/>
        <v>-1</v>
      </c>
      <c r="Y27" s="374">
        <f t="shared" si="5"/>
        <v>7</v>
      </c>
      <c r="Z27" s="374">
        <f t="shared" si="3"/>
        <v>3</v>
      </c>
    </row>
    <row r="28" spans="1:26" ht="15" x14ac:dyDescent="0.25">
      <c r="A28" s="928">
        <v>17</v>
      </c>
      <c r="B28" s="315" t="s">
        <v>657</v>
      </c>
      <c r="C28" s="945">
        <v>0</v>
      </c>
      <c r="D28" s="945">
        <v>3271</v>
      </c>
      <c r="E28" s="945">
        <v>85</v>
      </c>
      <c r="F28" s="946">
        <v>0</v>
      </c>
      <c r="G28" s="947">
        <f t="shared" si="0"/>
        <v>3356</v>
      </c>
      <c r="H28" s="945">
        <v>0</v>
      </c>
      <c r="I28" s="945">
        <v>3271</v>
      </c>
      <c r="J28" s="945">
        <v>85</v>
      </c>
      <c r="K28" s="945">
        <v>0</v>
      </c>
      <c r="L28" s="677">
        <f t="shared" si="1"/>
        <v>3356</v>
      </c>
      <c r="M28" s="948">
        <f t="shared" si="4"/>
        <v>0</v>
      </c>
      <c r="N28" s="1218"/>
      <c r="O28" s="374" t="s">
        <v>657</v>
      </c>
      <c r="P28" s="374">
        <v>6</v>
      </c>
      <c r="Q28" s="374">
        <v>0</v>
      </c>
      <c r="R28" s="374">
        <v>3264</v>
      </c>
      <c r="S28" s="374">
        <v>85</v>
      </c>
      <c r="T28" s="374">
        <v>0</v>
      </c>
      <c r="U28" s="374">
        <f t="shared" si="2"/>
        <v>3349</v>
      </c>
      <c r="V28" s="374">
        <f t="shared" si="5"/>
        <v>0</v>
      </c>
      <c r="W28" s="374">
        <f t="shared" si="5"/>
        <v>7</v>
      </c>
      <c r="X28" s="374">
        <f t="shared" si="5"/>
        <v>0</v>
      </c>
      <c r="Y28" s="374">
        <f t="shared" si="5"/>
        <v>0</v>
      </c>
      <c r="Z28" s="374">
        <f t="shared" si="3"/>
        <v>7</v>
      </c>
    </row>
    <row r="29" spans="1:26" ht="15" x14ac:dyDescent="0.25">
      <c r="A29" s="928">
        <v>18</v>
      </c>
      <c r="B29" s="315" t="s">
        <v>658</v>
      </c>
      <c r="C29" s="945">
        <v>93</v>
      </c>
      <c r="D29" s="945">
        <v>4456</v>
      </c>
      <c r="E29" s="945">
        <v>40</v>
      </c>
      <c r="F29" s="946">
        <v>0</v>
      </c>
      <c r="G29" s="947">
        <f t="shared" si="0"/>
        <v>4589</v>
      </c>
      <c r="H29" s="945">
        <v>93</v>
      </c>
      <c r="I29" s="945">
        <v>4456</v>
      </c>
      <c r="J29" s="945">
        <v>40</v>
      </c>
      <c r="K29" s="945">
        <v>0</v>
      </c>
      <c r="L29" s="677">
        <f t="shared" si="1"/>
        <v>4589</v>
      </c>
      <c r="M29" s="948">
        <f t="shared" si="4"/>
        <v>0</v>
      </c>
      <c r="N29" s="1218"/>
      <c r="O29" s="374" t="s">
        <v>658</v>
      </c>
      <c r="P29" s="374">
        <v>11</v>
      </c>
      <c r="Q29" s="374">
        <v>72</v>
      </c>
      <c r="R29" s="374">
        <v>4482</v>
      </c>
      <c r="S29" s="374">
        <v>40</v>
      </c>
      <c r="T29" s="374">
        <v>1</v>
      </c>
      <c r="U29" s="374">
        <f t="shared" si="2"/>
        <v>4595</v>
      </c>
      <c r="V29" s="374">
        <f t="shared" si="5"/>
        <v>21</v>
      </c>
      <c r="W29" s="374">
        <f t="shared" si="5"/>
        <v>-26</v>
      </c>
      <c r="X29" s="374">
        <f t="shared" si="5"/>
        <v>0</v>
      </c>
      <c r="Y29" s="374">
        <f t="shared" si="5"/>
        <v>-1</v>
      </c>
      <c r="Z29" s="374">
        <f t="shared" si="3"/>
        <v>-6</v>
      </c>
    </row>
    <row r="30" spans="1:26" ht="15" x14ac:dyDescent="0.25">
      <c r="A30" s="928">
        <v>19</v>
      </c>
      <c r="B30" s="315" t="s">
        <v>659</v>
      </c>
      <c r="C30" s="945">
        <v>11</v>
      </c>
      <c r="D30" s="945">
        <v>4874</v>
      </c>
      <c r="E30" s="945">
        <v>22</v>
      </c>
      <c r="F30" s="946">
        <v>111</v>
      </c>
      <c r="G30" s="947">
        <f t="shared" si="0"/>
        <v>5018</v>
      </c>
      <c r="H30" s="945">
        <v>11</v>
      </c>
      <c r="I30" s="945">
        <v>4874</v>
      </c>
      <c r="J30" s="945">
        <v>22</v>
      </c>
      <c r="K30" s="945">
        <v>111</v>
      </c>
      <c r="L30" s="677">
        <f t="shared" si="1"/>
        <v>5018</v>
      </c>
      <c r="M30" s="948">
        <f t="shared" si="4"/>
        <v>0</v>
      </c>
      <c r="N30" s="1218"/>
      <c r="O30" s="374" t="s">
        <v>659</v>
      </c>
      <c r="P30" s="374">
        <v>6</v>
      </c>
      <c r="Q30" s="374">
        <v>11</v>
      </c>
      <c r="R30" s="374">
        <v>4867</v>
      </c>
      <c r="S30" s="374">
        <v>22</v>
      </c>
      <c r="T30" s="374">
        <v>111</v>
      </c>
      <c r="U30" s="374">
        <f t="shared" si="2"/>
        <v>5011</v>
      </c>
      <c r="V30" s="374">
        <f t="shared" si="5"/>
        <v>0</v>
      </c>
      <c r="W30" s="374">
        <f t="shared" si="5"/>
        <v>7</v>
      </c>
      <c r="X30" s="374">
        <f t="shared" si="5"/>
        <v>0</v>
      </c>
      <c r="Y30" s="374">
        <f t="shared" si="5"/>
        <v>0</v>
      </c>
      <c r="Z30" s="374">
        <f t="shared" si="3"/>
        <v>7</v>
      </c>
    </row>
    <row r="31" spans="1:26" ht="15" x14ac:dyDescent="0.25">
      <c r="A31" s="928">
        <v>20</v>
      </c>
      <c r="B31" s="315" t="s">
        <v>660</v>
      </c>
      <c r="C31" s="945">
        <v>1</v>
      </c>
      <c r="D31" s="945">
        <v>3469</v>
      </c>
      <c r="E31" s="945">
        <v>89</v>
      </c>
      <c r="F31" s="946">
        <v>0</v>
      </c>
      <c r="G31" s="947">
        <f t="shared" si="0"/>
        <v>3559</v>
      </c>
      <c r="H31" s="945">
        <v>1</v>
      </c>
      <c r="I31" s="945">
        <v>3469</v>
      </c>
      <c r="J31" s="945">
        <v>89</v>
      </c>
      <c r="K31" s="945">
        <v>0</v>
      </c>
      <c r="L31" s="677">
        <f t="shared" si="1"/>
        <v>3559</v>
      </c>
      <c r="M31" s="948">
        <f t="shared" si="4"/>
        <v>0</v>
      </c>
      <c r="N31" s="1218"/>
      <c r="O31" s="374" t="s">
        <v>660</v>
      </c>
      <c r="P31" s="374">
        <v>2</v>
      </c>
      <c r="Q31" s="374">
        <v>1</v>
      </c>
      <c r="R31" s="374">
        <v>3463</v>
      </c>
      <c r="S31" s="374">
        <v>89</v>
      </c>
      <c r="T31" s="374">
        <v>0</v>
      </c>
      <c r="U31" s="374">
        <f t="shared" si="2"/>
        <v>3553</v>
      </c>
      <c r="V31" s="374">
        <f t="shared" si="5"/>
        <v>0</v>
      </c>
      <c r="W31" s="374">
        <f t="shared" si="5"/>
        <v>6</v>
      </c>
      <c r="X31" s="374">
        <f t="shared" si="5"/>
        <v>0</v>
      </c>
      <c r="Y31" s="374">
        <f t="shared" si="5"/>
        <v>0</v>
      </c>
      <c r="Z31" s="374">
        <f t="shared" si="3"/>
        <v>6</v>
      </c>
    </row>
    <row r="32" spans="1:26" ht="15" x14ac:dyDescent="0.25">
      <c r="A32" s="928">
        <v>21</v>
      </c>
      <c r="B32" s="315" t="s">
        <v>661</v>
      </c>
      <c r="C32" s="945">
        <v>0</v>
      </c>
      <c r="D32" s="945">
        <v>679</v>
      </c>
      <c r="E32" s="945">
        <v>8</v>
      </c>
      <c r="F32" s="946">
        <v>0</v>
      </c>
      <c r="G32" s="947">
        <f t="shared" si="0"/>
        <v>687</v>
      </c>
      <c r="H32" s="945">
        <v>0</v>
      </c>
      <c r="I32" s="945">
        <v>679</v>
      </c>
      <c r="J32" s="945">
        <v>8</v>
      </c>
      <c r="K32" s="945">
        <v>0</v>
      </c>
      <c r="L32" s="677">
        <f t="shared" si="1"/>
        <v>687</v>
      </c>
      <c r="M32" s="948">
        <f t="shared" si="4"/>
        <v>0</v>
      </c>
      <c r="N32" s="1218"/>
      <c r="O32" s="374" t="s">
        <v>661</v>
      </c>
      <c r="Q32" s="374">
        <v>0</v>
      </c>
      <c r="R32" s="374">
        <v>679</v>
      </c>
      <c r="S32" s="374">
        <v>8</v>
      </c>
      <c r="T32" s="374">
        <v>0</v>
      </c>
      <c r="U32" s="374">
        <f t="shared" si="2"/>
        <v>687</v>
      </c>
      <c r="V32" s="374">
        <f t="shared" si="5"/>
        <v>0</v>
      </c>
      <c r="W32" s="374">
        <f t="shared" si="5"/>
        <v>0</v>
      </c>
      <c r="X32" s="374">
        <f t="shared" si="5"/>
        <v>0</v>
      </c>
      <c r="Y32" s="374">
        <f t="shared" si="5"/>
        <v>0</v>
      </c>
      <c r="Z32" s="374">
        <f t="shared" si="3"/>
        <v>0</v>
      </c>
    </row>
    <row r="33" spans="1:26" ht="15" x14ac:dyDescent="0.25">
      <c r="A33" s="928">
        <v>22</v>
      </c>
      <c r="B33" s="315" t="s">
        <v>662</v>
      </c>
      <c r="C33" s="945">
        <v>9</v>
      </c>
      <c r="D33" s="945">
        <v>1364</v>
      </c>
      <c r="E33" s="945">
        <v>23</v>
      </c>
      <c r="F33" s="946">
        <v>1</v>
      </c>
      <c r="G33" s="947">
        <f t="shared" si="0"/>
        <v>1397</v>
      </c>
      <c r="H33" s="945">
        <v>9</v>
      </c>
      <c r="I33" s="945">
        <v>1364</v>
      </c>
      <c r="J33" s="945">
        <v>23</v>
      </c>
      <c r="K33" s="945">
        <v>1</v>
      </c>
      <c r="L33" s="677">
        <f t="shared" si="1"/>
        <v>1397</v>
      </c>
      <c r="M33" s="948">
        <f t="shared" si="4"/>
        <v>0</v>
      </c>
      <c r="N33" s="1218"/>
      <c r="O33" s="374" t="s">
        <v>662</v>
      </c>
      <c r="P33" s="374">
        <v>6</v>
      </c>
      <c r="Q33" s="374">
        <v>0</v>
      </c>
      <c r="R33" s="374">
        <v>1369</v>
      </c>
      <c r="S33" s="374">
        <v>24</v>
      </c>
      <c r="T33" s="374">
        <v>1</v>
      </c>
      <c r="U33" s="374">
        <f t="shared" si="2"/>
        <v>1394</v>
      </c>
      <c r="V33" s="374">
        <f t="shared" si="5"/>
        <v>9</v>
      </c>
      <c r="W33" s="374">
        <f t="shared" si="5"/>
        <v>-5</v>
      </c>
      <c r="X33" s="374">
        <f t="shared" si="5"/>
        <v>-1</v>
      </c>
      <c r="Y33" s="374">
        <f t="shared" si="5"/>
        <v>0</v>
      </c>
      <c r="Z33" s="374">
        <f t="shared" si="3"/>
        <v>3</v>
      </c>
    </row>
    <row r="34" spans="1:26" ht="15" x14ac:dyDescent="0.25">
      <c r="A34" s="928">
        <v>23</v>
      </c>
      <c r="B34" s="315" t="s">
        <v>663</v>
      </c>
      <c r="C34" s="945">
        <v>1</v>
      </c>
      <c r="D34" s="945">
        <v>1922</v>
      </c>
      <c r="E34" s="945">
        <v>7</v>
      </c>
      <c r="F34" s="946">
        <v>1</v>
      </c>
      <c r="G34" s="947">
        <f t="shared" si="0"/>
        <v>1931</v>
      </c>
      <c r="H34" s="945">
        <v>1</v>
      </c>
      <c r="I34" s="945">
        <v>1922</v>
      </c>
      <c r="J34" s="945">
        <v>7</v>
      </c>
      <c r="K34" s="945">
        <v>1</v>
      </c>
      <c r="L34" s="677">
        <f t="shared" si="1"/>
        <v>1931</v>
      </c>
      <c r="M34" s="948">
        <f t="shared" si="4"/>
        <v>0</v>
      </c>
      <c r="N34" s="1218"/>
      <c r="O34" s="374" t="s">
        <v>663</v>
      </c>
      <c r="Q34" s="374">
        <v>1</v>
      </c>
      <c r="R34" s="374">
        <v>1915</v>
      </c>
      <c r="S34" s="374">
        <v>7</v>
      </c>
      <c r="T34" s="374">
        <v>2</v>
      </c>
      <c r="U34" s="374">
        <f t="shared" si="2"/>
        <v>1925</v>
      </c>
      <c r="V34" s="374">
        <f t="shared" si="5"/>
        <v>0</v>
      </c>
      <c r="W34" s="374">
        <f t="shared" si="5"/>
        <v>7</v>
      </c>
      <c r="X34" s="374">
        <f t="shared" si="5"/>
        <v>0</v>
      </c>
      <c r="Y34" s="374">
        <f t="shared" si="5"/>
        <v>-1</v>
      </c>
      <c r="Z34" s="374">
        <f t="shared" si="3"/>
        <v>6</v>
      </c>
    </row>
    <row r="35" spans="1:26" ht="15" x14ac:dyDescent="0.25">
      <c r="A35" s="318">
        <v>24</v>
      </c>
      <c r="B35" s="315" t="s">
        <v>664</v>
      </c>
      <c r="C35" s="945">
        <v>2</v>
      </c>
      <c r="D35" s="945">
        <v>397</v>
      </c>
      <c r="E35" s="945">
        <v>0</v>
      </c>
      <c r="F35" s="946">
        <v>0</v>
      </c>
      <c r="G35" s="947">
        <f t="shared" si="0"/>
        <v>399</v>
      </c>
      <c r="H35" s="945">
        <v>2</v>
      </c>
      <c r="I35" s="945">
        <v>397</v>
      </c>
      <c r="J35" s="945">
        <v>0</v>
      </c>
      <c r="K35" s="945">
        <v>0</v>
      </c>
      <c r="L35" s="677">
        <f t="shared" si="1"/>
        <v>399</v>
      </c>
      <c r="M35" s="948">
        <f t="shared" si="4"/>
        <v>0</v>
      </c>
      <c r="N35" s="1218"/>
      <c r="O35" s="374" t="s">
        <v>664</v>
      </c>
      <c r="Q35" s="374">
        <v>0</v>
      </c>
      <c r="R35" s="374">
        <v>399</v>
      </c>
      <c r="S35" s="374">
        <v>0</v>
      </c>
      <c r="T35" s="374">
        <v>0</v>
      </c>
      <c r="U35" s="374">
        <f t="shared" si="2"/>
        <v>399</v>
      </c>
      <c r="V35" s="374">
        <f t="shared" si="5"/>
        <v>2</v>
      </c>
      <c r="W35" s="374">
        <f t="shared" si="5"/>
        <v>-2</v>
      </c>
      <c r="X35" s="374">
        <f t="shared" si="5"/>
        <v>0</v>
      </c>
      <c r="Y35" s="374">
        <f t="shared" si="5"/>
        <v>0</v>
      </c>
      <c r="Z35" s="374">
        <f t="shared" si="3"/>
        <v>0</v>
      </c>
    </row>
    <row r="36" spans="1:26" ht="15" x14ac:dyDescent="0.25">
      <c r="A36" s="1211" t="s">
        <v>16</v>
      </c>
      <c r="B36" s="1212"/>
      <c r="C36" s="998">
        <f>SUM(C12:C35)</f>
        <v>571</v>
      </c>
      <c r="D36" s="998">
        <f>SUM(D12:D35)</f>
        <v>66398</v>
      </c>
      <c r="E36" s="998">
        <f>SUM(E12:E35)</f>
        <v>608</v>
      </c>
      <c r="F36" s="998">
        <f>SUM(F12:F35)</f>
        <v>162</v>
      </c>
      <c r="G36" s="998">
        <f t="shared" si="0"/>
        <v>67739</v>
      </c>
      <c r="H36" s="677">
        <f>SUM(H12:H35)</f>
        <v>571</v>
      </c>
      <c r="I36" s="677">
        <f>SUM(I12:I35)</f>
        <v>66398</v>
      </c>
      <c r="J36" s="677">
        <f>SUM(J12:J35)</f>
        <v>608</v>
      </c>
      <c r="K36" s="677">
        <f>SUM(K12:K35)</f>
        <v>162</v>
      </c>
      <c r="L36" s="677">
        <f t="shared" si="1"/>
        <v>67739</v>
      </c>
      <c r="M36" s="948">
        <f t="shared" si="4"/>
        <v>0</v>
      </c>
      <c r="N36" s="1219"/>
      <c r="P36" s="374">
        <f>SUM(P12:P35)</f>
        <v>116</v>
      </c>
      <c r="Q36" s="374">
        <f>SUM(Q12:Q35)</f>
        <v>543</v>
      </c>
      <c r="R36" s="374">
        <f>SUM(R12:R35)</f>
        <v>66334</v>
      </c>
      <c r="S36" s="374">
        <f>SUM(S12:S35)</f>
        <v>719</v>
      </c>
      <c r="T36" s="374">
        <f>SUM(T12:T35)</f>
        <v>143</v>
      </c>
      <c r="U36" s="374">
        <f t="shared" si="2"/>
        <v>67739</v>
      </c>
    </row>
    <row r="37" spans="1:26" ht="15" x14ac:dyDescent="0.25">
      <c r="A37" s="388"/>
      <c r="B37" s="397"/>
      <c r="C37" s="998">
        <f>'AT3B_cvrg(Insti)_UPY  '!C35</f>
        <v>24</v>
      </c>
      <c r="D37" s="998">
        <f>'AT3B_cvrg(Insti)_UPY  '!D35</f>
        <v>149</v>
      </c>
      <c r="E37" s="998">
        <f>'AT3B_cvrg(Insti)_UPY  '!E35</f>
        <v>0</v>
      </c>
      <c r="F37" s="998">
        <f>'AT3B_cvrg(Insti)_UPY  '!F35</f>
        <v>63</v>
      </c>
      <c r="G37" s="998">
        <f>'AT3B_cvrg(Insti)_UPY  '!G35</f>
        <v>236</v>
      </c>
      <c r="H37" s="411"/>
      <c r="I37" s="411"/>
      <c r="J37" s="411"/>
      <c r="K37" s="411"/>
      <c r="L37" s="411"/>
      <c r="M37" s="397"/>
      <c r="N37" s="933"/>
      <c r="V37" s="374">
        <f>SUM(V12:V36)</f>
        <v>28</v>
      </c>
      <c r="W37" s="374">
        <f>SUM(W12:W36)</f>
        <v>64</v>
      </c>
      <c r="X37" s="374">
        <f>SUM(X12:X36)</f>
        <v>-111</v>
      </c>
      <c r="Y37" s="374">
        <f>SUM(Y12:Y36)</f>
        <v>19</v>
      </c>
      <c r="Z37" s="374">
        <f>SUM(V37:Y37)</f>
        <v>0</v>
      </c>
    </row>
    <row r="38" spans="1:26" ht="15" x14ac:dyDescent="0.25">
      <c r="A38" s="388"/>
      <c r="B38" s="397"/>
      <c r="C38" s="998">
        <f>'AT3C_cvrg(Insti)_UPY  '!C35</f>
        <v>38</v>
      </c>
      <c r="D38" s="998">
        <f>'AT3C_cvrg(Insti)_UPY  '!D35</f>
        <v>15156</v>
      </c>
      <c r="E38" s="998">
        <f>'AT3C_cvrg(Insti)_UPY  '!E35</f>
        <v>0</v>
      </c>
      <c r="F38" s="998">
        <f>'AT3C_cvrg(Insti)_UPY  '!F35</f>
        <v>776</v>
      </c>
      <c r="G38" s="998">
        <f>'AT3C_cvrg(Insti)_UPY  '!G35</f>
        <v>15970</v>
      </c>
      <c r="H38" s="411"/>
      <c r="I38" s="411">
        <f>G36-E36</f>
        <v>67131</v>
      </c>
      <c r="J38" s="411"/>
      <c r="K38" s="411"/>
      <c r="L38" s="411"/>
      <c r="M38" s="397"/>
      <c r="N38" s="933"/>
    </row>
    <row r="39" spans="1:26" ht="15" x14ac:dyDescent="0.25">
      <c r="A39" s="388"/>
      <c r="B39" s="397"/>
      <c r="C39" s="677">
        <f>SUM(C36:C38)</f>
        <v>633</v>
      </c>
      <c r="D39" s="677">
        <f>SUM(D36:D38)</f>
        <v>81703</v>
      </c>
      <c r="E39" s="677">
        <f>SUM(E36:E38)</f>
        <v>608</v>
      </c>
      <c r="F39" s="677">
        <f>SUM(F36:F38)</f>
        <v>1001</v>
      </c>
      <c r="G39" s="677">
        <f>SUM(G36:G38)</f>
        <v>83945</v>
      </c>
      <c r="H39" s="411"/>
      <c r="I39" s="411">
        <f>G37+G38</f>
        <v>16206</v>
      </c>
      <c r="J39" s="411"/>
      <c r="K39" s="411"/>
      <c r="L39" s="411"/>
      <c r="M39" s="397"/>
      <c r="N39" s="933"/>
    </row>
    <row r="40" spans="1:26" ht="15" x14ac:dyDescent="0.25">
      <c r="A40" s="953" t="s">
        <v>8</v>
      </c>
      <c r="B40" s="933"/>
      <c r="C40" s="933"/>
      <c r="D40" s="933"/>
      <c r="E40" s="933"/>
      <c r="F40" s="933"/>
      <c r="G40" s="933"/>
      <c r="H40" s="933"/>
      <c r="I40" s="998">
        <v>608</v>
      </c>
      <c r="J40" s="933"/>
      <c r="K40" s="933"/>
      <c r="L40" s="933"/>
      <c r="M40" s="933"/>
      <c r="N40" s="933"/>
    </row>
    <row r="41" spans="1:26" x14ac:dyDescent="0.2">
      <c r="A41" s="933" t="s">
        <v>9</v>
      </c>
      <c r="B41" s="933"/>
      <c r="C41" s="933"/>
      <c r="D41" s="933"/>
      <c r="E41" s="933"/>
      <c r="F41" s="933"/>
      <c r="G41" s="933"/>
      <c r="H41" s="933"/>
      <c r="I41" s="933">
        <f>SUM(I38:I40)</f>
        <v>83945</v>
      </c>
      <c r="J41" s="933"/>
      <c r="K41" s="933"/>
      <c r="L41" s="933"/>
      <c r="M41" s="933"/>
      <c r="N41" s="933"/>
    </row>
    <row r="42" spans="1:26" x14ac:dyDescent="0.2">
      <c r="A42" s="933" t="s">
        <v>10</v>
      </c>
      <c r="B42" s="933"/>
      <c r="C42" s="933"/>
      <c r="D42" s="933"/>
      <c r="E42" s="933"/>
      <c r="F42" s="933"/>
      <c r="G42" s="933"/>
      <c r="H42" s="933"/>
      <c r="I42" s="933"/>
      <c r="J42" s="388" t="s">
        <v>11</v>
      </c>
      <c r="K42" s="388"/>
      <c r="L42" s="388" t="s">
        <v>11</v>
      </c>
      <c r="M42" s="933"/>
      <c r="N42" s="933"/>
    </row>
    <row r="43" spans="1:26" x14ac:dyDescent="0.2">
      <c r="A43" s="933" t="s">
        <v>389</v>
      </c>
      <c r="B43" s="933"/>
      <c r="C43" s="933"/>
      <c r="D43" s="933"/>
      <c r="E43" s="933"/>
      <c r="F43" s="933"/>
      <c r="G43" s="933"/>
      <c r="H43" s="933"/>
      <c r="I43" s="933"/>
      <c r="J43" s="388"/>
      <c r="K43" s="388"/>
      <c r="L43" s="388"/>
      <c r="M43" s="933"/>
      <c r="N43" s="933"/>
    </row>
    <row r="44" spans="1:26" x14ac:dyDescent="0.2">
      <c r="A44" s="933"/>
      <c r="B44" s="933"/>
      <c r="C44" s="933" t="s">
        <v>390</v>
      </c>
      <c r="D44" s="933"/>
      <c r="E44" s="397"/>
      <c r="F44" s="397"/>
      <c r="G44" s="397"/>
      <c r="H44" s="397"/>
      <c r="I44" s="397"/>
      <c r="J44" s="397"/>
      <c r="K44" s="397"/>
      <c r="L44" s="397"/>
      <c r="M44" s="397"/>
      <c r="N44" s="933"/>
    </row>
    <row r="45" spans="1:26" ht="12.75" customHeight="1" x14ac:dyDescent="0.2">
      <c r="A45" s="933"/>
      <c r="B45" s="933"/>
      <c r="C45" s="933"/>
      <c r="D45" s="933"/>
      <c r="E45" s="397"/>
      <c r="F45" s="397"/>
      <c r="G45" s="397"/>
      <c r="H45" s="397"/>
      <c r="I45" s="397"/>
      <c r="J45" s="1220"/>
      <c r="K45" s="1220"/>
      <c r="L45" s="1220"/>
      <c r="M45" s="1220"/>
      <c r="N45" s="1220"/>
    </row>
    <row r="46" spans="1:26" ht="15.6" customHeight="1" x14ac:dyDescent="0.25">
      <c r="A46" s="9" t="s">
        <v>1191</v>
      </c>
      <c r="B46" s="391"/>
      <c r="C46" s="391"/>
      <c r="D46" s="391"/>
      <c r="E46" s="1203" t="s">
        <v>804</v>
      </c>
      <c r="F46" s="1203"/>
      <c r="G46" s="1203"/>
      <c r="H46" s="1203"/>
      <c r="I46" s="617"/>
      <c r="J46" s="1203" t="s">
        <v>803</v>
      </c>
      <c r="K46" s="1203"/>
      <c r="L46" s="1203"/>
      <c r="M46" s="1203"/>
      <c r="N46" s="1203"/>
    </row>
    <row r="47" spans="1:26" ht="15.6" customHeight="1" x14ac:dyDescent="0.2">
      <c r="A47" s="392"/>
      <c r="B47" s="392"/>
      <c r="C47" s="392"/>
      <c r="D47" s="392"/>
      <c r="E47" s="1213" t="s">
        <v>802</v>
      </c>
      <c r="F47" s="1213"/>
      <c r="G47" s="1213"/>
      <c r="H47" s="1213"/>
      <c r="I47" s="617"/>
      <c r="J47" s="1214" t="s">
        <v>802</v>
      </c>
      <c r="K47" s="1214"/>
      <c r="L47" s="1214"/>
      <c r="M47" s="1214"/>
      <c r="N47" s="1214"/>
    </row>
    <row r="48" spans="1:26" ht="15.75" customHeight="1" x14ac:dyDescent="0.2">
      <c r="A48" s="392" t="s">
        <v>12</v>
      </c>
      <c r="B48" s="392"/>
      <c r="C48" s="392"/>
      <c r="D48" s="392"/>
      <c r="E48" s="1213" t="s">
        <v>805</v>
      </c>
      <c r="F48" s="1213"/>
      <c r="G48" s="1213"/>
      <c r="H48" s="1213"/>
      <c r="I48" s="617"/>
      <c r="J48" s="618"/>
      <c r="K48" s="618"/>
      <c r="L48" s="618"/>
      <c r="M48" s="618"/>
      <c r="N48" s="618"/>
    </row>
    <row r="49" spans="1:14" x14ac:dyDescent="0.2">
      <c r="A49" s="933"/>
      <c r="B49" s="933"/>
      <c r="C49" s="933"/>
      <c r="D49" s="933"/>
      <c r="E49" s="933"/>
      <c r="F49" s="933"/>
      <c r="G49" s="933"/>
      <c r="H49" s="618"/>
      <c r="I49" s="618"/>
      <c r="J49" s="618"/>
      <c r="K49" s="303"/>
      <c r="L49" s="303"/>
      <c r="M49" s="303"/>
      <c r="N49" s="303"/>
    </row>
    <row r="50" spans="1:14" x14ac:dyDescent="0.2">
      <c r="A50" s="1215"/>
      <c r="B50" s="1215"/>
      <c r="C50" s="1215"/>
      <c r="D50" s="1215"/>
      <c r="E50" s="1215"/>
      <c r="F50" s="1215"/>
      <c r="G50" s="1215"/>
      <c r="H50" s="1215"/>
      <c r="I50" s="1215"/>
      <c r="J50" s="1215"/>
      <c r="K50" s="1215"/>
      <c r="L50" s="1215"/>
      <c r="M50" s="1215"/>
    </row>
  </sheetData>
  <mergeCells count="20">
    <mergeCell ref="D1:I1"/>
    <mergeCell ref="L1:M1"/>
    <mergeCell ref="A2:M2"/>
    <mergeCell ref="A3:M3"/>
    <mergeCell ref="A5:M5"/>
    <mergeCell ref="E47:H47"/>
    <mergeCell ref="J47:N47"/>
    <mergeCell ref="E48:H48"/>
    <mergeCell ref="A50:M50"/>
    <mergeCell ref="N9:N10"/>
    <mergeCell ref="N12:N36"/>
    <mergeCell ref="A36:B36"/>
    <mergeCell ref="J45:N45"/>
    <mergeCell ref="E46:H46"/>
    <mergeCell ref="J46:N46"/>
    <mergeCell ref="A9:A10"/>
    <mergeCell ref="B9:B10"/>
    <mergeCell ref="C9:G9"/>
    <mergeCell ref="H9:L9"/>
    <mergeCell ref="M9:M10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75</vt:i4>
      </vt:variant>
      <vt:variant>
        <vt:lpstr>Named Ranges</vt:lpstr>
      </vt:variant>
      <vt:variant>
        <vt:i4>67</vt:i4>
      </vt:variant>
    </vt:vector>
  </HeadingPairs>
  <TitlesOfParts>
    <vt:vector size="142" baseType="lpstr">
      <vt:lpstr>First-Page</vt:lpstr>
      <vt:lpstr>Contents</vt:lpstr>
      <vt:lpstr>Sheet1</vt:lpstr>
      <vt:lpstr>AT-1-Gen_Info </vt:lpstr>
      <vt:lpstr>AT-2-S1 BUDGET </vt:lpstr>
      <vt:lpstr>AT_2A_fundflow</vt:lpstr>
      <vt:lpstr>AT-2B_DBT </vt:lpstr>
      <vt:lpstr>AT-3 </vt:lpstr>
      <vt:lpstr>AT3A_cvrg(Insti)_PY </vt:lpstr>
      <vt:lpstr>AT3B_cvrg(Insti)_UPY  </vt:lpstr>
      <vt:lpstr>AT3C_cvrg(Insti)_UPY  </vt:lpstr>
      <vt:lpstr>enrolment vs availed_PY </vt:lpstr>
      <vt:lpstr>enrolment vs availed_UPY </vt:lpstr>
      <vt:lpstr>AT-4B </vt:lpstr>
      <vt:lpstr>T5_PLAN_vs_PRFM </vt:lpstr>
      <vt:lpstr>T5A_PLAN_vs_PRFM  </vt:lpstr>
      <vt:lpstr>T5B_PLAN_vs_PRFM  </vt:lpstr>
      <vt:lpstr>T5C_Drought_PLAN_vs_PRFM 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</vt:lpstr>
      <vt:lpstr>AT-10B</vt:lpstr>
      <vt:lpstr>AT-10 C</vt:lpstr>
      <vt:lpstr>AT-10D</vt:lpstr>
      <vt:lpstr>AT-10 E</vt:lpstr>
      <vt:lpstr>AT-10 F </vt:lpstr>
      <vt:lpstr>AT11_KS Year wise </vt:lpstr>
      <vt:lpstr>AT11A_KS-District wise </vt:lpstr>
      <vt:lpstr>AT12_KD-New </vt:lpstr>
      <vt:lpstr>AT12A_KD-Replacement </vt:lpstr>
      <vt:lpstr>Mode of cooking - 13</vt:lpstr>
      <vt:lpstr>AT-14</vt:lpstr>
      <vt:lpstr>AT-14 A</vt:lpstr>
      <vt:lpstr>AT-15</vt:lpstr>
      <vt:lpstr>AT-16</vt:lpstr>
      <vt:lpstr>AT_17_Coverage-RBSK</vt:lpstr>
      <vt:lpstr>AT18_Details_Community  </vt:lpstr>
      <vt:lpstr>AT_19_Impl_Agency </vt:lpstr>
      <vt:lpstr>AT_20_CentralCookingagency  </vt:lpstr>
      <vt:lpstr>NGO Name </vt:lpstr>
      <vt:lpstr>AT-21 </vt:lpstr>
      <vt:lpstr>AT-22 </vt:lpstr>
      <vt:lpstr>AT-23 MIS</vt:lpstr>
      <vt:lpstr>AT-23A _AMS</vt:lpstr>
      <vt:lpstr>AT-24</vt:lpstr>
      <vt:lpstr>AT-25</vt:lpstr>
      <vt:lpstr>Sheet1 </vt:lpstr>
      <vt:lpstr>AT26_NoWD </vt:lpstr>
      <vt:lpstr>AT26A_NoWD 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  (2 (3)</vt:lpstr>
      <vt:lpstr>AT32_Drought Pry Util</vt:lpstr>
      <vt:lpstr>AT-32A Drought UPry Util</vt:lpstr>
      <vt:lpstr>Separate MME Plan</vt:lpstr>
      <vt:lpstr>Dining Hall</vt:lpstr>
      <vt:lpstr>Hygiene</vt:lpstr>
      <vt:lpstr>'NGO Name '!OLE_LINK1</vt:lpstr>
      <vt:lpstr>'AT_17_Coverage-RBSK'!Print_Area</vt:lpstr>
      <vt:lpstr>'AT_19_Impl_Agency '!Print_Area</vt:lpstr>
      <vt:lpstr>'AT_20_CentralCookingagency  '!Print_Area</vt:lpstr>
      <vt:lpstr>AT_28_RqmtKitchen!Print_Area</vt:lpstr>
      <vt:lpstr>AT_2A_fundflow!Print_Area</vt:lpstr>
      <vt:lpstr>'AT_31_Budget_provision   (2 (3)'!Print_Area</vt:lpstr>
      <vt:lpstr>'AT-10 C'!Print_Area</vt:lpstr>
      <vt:lpstr>'AT-10 E'!Print_Area</vt:lpstr>
      <vt:lpstr>'AT-10 F '!Print_Area</vt:lpstr>
      <vt:lpstr>AT10_MME!Print_Area</vt:lpstr>
      <vt:lpstr>AT10A!Print_Area</vt:lpstr>
      <vt:lpstr>'AT-10B'!Print_Area</vt:lpstr>
      <vt:lpstr>'AT11_KS Year wise '!Print_Area</vt:lpstr>
      <vt:lpstr>'AT11A_KS-District wise '!Print_Area</vt:lpstr>
      <vt:lpstr>'AT12_KD-New '!Print_Area</vt:lpstr>
      <vt:lpstr>'AT12A_KD-Replacement '!Print_Area</vt:lpstr>
      <vt:lpstr>'AT-14'!Print_Area</vt:lpstr>
      <vt:lpstr>'AT-14 A'!Print_Area</vt:lpstr>
      <vt:lpstr>'AT-15'!Print_Area</vt:lpstr>
      <vt:lpstr>'AT-16'!Print_Area</vt:lpstr>
      <vt:lpstr>'AT18_Details_Community  '!Print_Area</vt:lpstr>
      <vt:lpstr>'AT-1-Gen_Info '!Print_Area</vt:lpstr>
      <vt:lpstr>'AT-24'!Print_Area</vt:lpstr>
      <vt:lpstr>'AT-25'!Print_Area</vt:lpstr>
      <vt:lpstr>'AT26_NoWD '!Print_Area</vt:lpstr>
      <vt:lpstr>'AT26A_NoWD '!Print_Area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 '!Print_Area</vt:lpstr>
      <vt:lpstr>'AT-2-S1 BUDGET '!Print_Area</vt:lpstr>
      <vt:lpstr>'AT-3 '!Print_Area</vt:lpstr>
      <vt:lpstr>'AT-30_Coook-cum-Helper'!Print_Area</vt:lpstr>
      <vt:lpstr>'AT32_Drought Pry Util'!Print_Area</vt:lpstr>
      <vt:lpstr>'AT-32A Drought UPry Util'!Print_Area</vt:lpstr>
      <vt:lpstr>'AT3A_cvrg(Insti)_PY '!Print_Area</vt:lpstr>
      <vt:lpstr>'AT3B_cvrg(Insti)_UPY  '!Print_Area</vt:lpstr>
      <vt:lpstr>'AT3C_cvrg(Insti)_UPY  '!Print_Area</vt:lpstr>
      <vt:lpstr>'AT-4B '!Print_Area</vt:lpstr>
      <vt:lpstr>'AT-8_Hon_CCH_Pry'!Print_Area</vt:lpstr>
      <vt:lpstr>'AT-8A_Hon_CCH_UPry'!Print_Area</vt:lpstr>
      <vt:lpstr>AT9_TA!Print_Area</vt:lpstr>
      <vt:lpstr>Contents!Print_Area</vt:lpstr>
      <vt:lpstr>'enrolment vs availed_PY '!Print_Area</vt:lpstr>
      <vt:lpstr>'enrolment vs availed_UPY '!Print_Area</vt:lpstr>
      <vt:lpstr>'Mode of cooking - 13'!Print_Area</vt:lpstr>
      <vt:lpstr>'Separate MME Plan'!Print_Area</vt:lpstr>
      <vt:lpstr>Sheet1!Print_Area</vt:lpstr>
      <vt:lpstr>'Sheet1 '!Print_Area</vt:lpstr>
      <vt:lpstr>'T5_PLAN_vs_PRFM '!Print_Area</vt:lpstr>
      <vt:lpstr>'T5A_PLAN_vs_PRFM  '!Print_Area</vt:lpstr>
      <vt:lpstr>'T5B_PLAN_vs_PRFM  '!Print_Area</vt:lpstr>
      <vt:lpstr>'T5C_Drought_PLAN_vs_PRFM 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2020-05-20T08:59:05Z</cp:lastPrinted>
  <dcterms:created xsi:type="dcterms:W3CDTF">1996-10-14T23:33:28Z</dcterms:created>
  <dcterms:modified xsi:type="dcterms:W3CDTF">2020-06-19T19:14:58Z</dcterms:modified>
</cp:coreProperties>
</file>